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C:\Users\PC1\Desktop\Práca ekostav\rok 2025\Cenové ponuky\Radôstka\VO január 2025\"/>
    </mc:Choice>
  </mc:AlternateContent>
  <xr:revisionPtr revIDLastSave="0" documentId="8_{8A15B048-F111-40AE-B3D0-3BBB6E68B746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Rekapitulácia stavby" sheetId="1" state="veryHidden" r:id="rId1"/>
    <sheet name="0482 - Zlepšenie kvality ..." sheetId="2" r:id="rId2"/>
  </sheets>
  <definedNames>
    <definedName name="_xlnm._FilterDatabase" localSheetId="1" hidden="1">'0482 - Zlepšenie kvality ...'!$C$118:$K$229</definedName>
    <definedName name="_xlnm.Print_Titles" localSheetId="1">'0482 - Zlepšenie kvality ...'!$118:$118</definedName>
    <definedName name="_xlnm.Print_Titles" localSheetId="0">'Rekapitulácia stavby'!$92:$92</definedName>
    <definedName name="_xlnm.Print_Area" localSheetId="1">'0482 - Zlepšenie kvality ...'!$C$4:$J$77,'0482 - Zlepšenie kvality ...'!$C$82:$J$102,'0482 - Zlepšenie kvality ...'!$C$108:$J$230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BK229" i="2" l="1"/>
  <c r="BI229" i="2"/>
  <c r="BH229" i="2"/>
  <c r="BG229" i="2"/>
  <c r="BE229" i="2"/>
  <c r="T229" i="2"/>
  <c r="R229" i="2"/>
  <c r="R228" i="2" s="1"/>
  <c r="P229" i="2"/>
  <c r="P228" i="2" s="1"/>
  <c r="J229" i="2"/>
  <c r="BF229" i="2" s="1"/>
  <c r="BK228" i="2"/>
  <c r="J228" i="2" s="1"/>
  <c r="J101" i="2" s="1"/>
  <c r="T228" i="2"/>
  <c r="BK227" i="2"/>
  <c r="BI227" i="2"/>
  <c r="BH227" i="2"/>
  <c r="BG227" i="2"/>
  <c r="BF227" i="2"/>
  <c r="BE227" i="2"/>
  <c r="T227" i="2"/>
  <c r="R227" i="2"/>
  <c r="P227" i="2"/>
  <c r="J227" i="2"/>
  <c r="BK226" i="2"/>
  <c r="BI226" i="2"/>
  <c r="BH226" i="2"/>
  <c r="BG226" i="2"/>
  <c r="BE226" i="2"/>
  <c r="T226" i="2"/>
  <c r="T225" i="2" s="1"/>
  <c r="R226" i="2"/>
  <c r="R225" i="2" s="1"/>
  <c r="P226" i="2"/>
  <c r="P225" i="2" s="1"/>
  <c r="J226" i="2"/>
  <c r="BF226" i="2" s="1"/>
  <c r="BK225" i="2"/>
  <c r="J225" i="2" s="1"/>
  <c r="J100" i="2" s="1"/>
  <c r="BK220" i="2"/>
  <c r="BI220" i="2"/>
  <c r="BH220" i="2"/>
  <c r="BG220" i="2"/>
  <c r="BF220" i="2"/>
  <c r="BE220" i="2"/>
  <c r="T220" i="2"/>
  <c r="R220" i="2"/>
  <c r="P220" i="2"/>
  <c r="J220" i="2"/>
  <c r="BK214" i="2"/>
  <c r="BI214" i="2"/>
  <c r="BH214" i="2"/>
  <c r="BG214" i="2"/>
  <c r="BE214" i="2"/>
  <c r="T214" i="2"/>
  <c r="R214" i="2"/>
  <c r="P214" i="2"/>
  <c r="J214" i="2"/>
  <c r="BF214" i="2" s="1"/>
  <c r="BK211" i="2"/>
  <c r="BI211" i="2"/>
  <c r="BH211" i="2"/>
  <c r="BG211" i="2"/>
  <c r="BE211" i="2"/>
  <c r="T211" i="2"/>
  <c r="R211" i="2"/>
  <c r="R210" i="2" s="1"/>
  <c r="P211" i="2"/>
  <c r="P210" i="2" s="1"/>
  <c r="J211" i="2"/>
  <c r="BF211" i="2" s="1"/>
  <c r="BK210" i="2"/>
  <c r="J210" i="2" s="1"/>
  <c r="J99" i="2" s="1"/>
  <c r="T210" i="2"/>
  <c r="BK205" i="2"/>
  <c r="BI205" i="2"/>
  <c r="BH205" i="2"/>
  <c r="BG205" i="2"/>
  <c r="BF205" i="2"/>
  <c r="BE205" i="2"/>
  <c r="T205" i="2"/>
  <c r="R205" i="2"/>
  <c r="P205" i="2"/>
  <c r="J205" i="2"/>
  <c r="BK204" i="2"/>
  <c r="BI204" i="2"/>
  <c r="BH204" i="2"/>
  <c r="BG204" i="2"/>
  <c r="BE204" i="2"/>
  <c r="T204" i="2"/>
  <c r="T203" i="2" s="1"/>
  <c r="R204" i="2"/>
  <c r="R203" i="2" s="1"/>
  <c r="P204" i="2"/>
  <c r="P203" i="2" s="1"/>
  <c r="J204" i="2"/>
  <c r="BF204" i="2" s="1"/>
  <c r="BK203" i="2"/>
  <c r="J203" i="2" s="1"/>
  <c r="J98" i="2" s="1"/>
  <c r="BK197" i="2"/>
  <c r="BK196" i="2" s="1"/>
  <c r="J196" i="2" s="1"/>
  <c r="J97" i="2" s="1"/>
  <c r="BI197" i="2"/>
  <c r="BH197" i="2"/>
  <c r="BG197" i="2"/>
  <c r="BF197" i="2"/>
  <c r="BE197" i="2"/>
  <c r="T197" i="2"/>
  <c r="T196" i="2" s="1"/>
  <c r="R197" i="2"/>
  <c r="R196" i="2" s="1"/>
  <c r="P197" i="2"/>
  <c r="J197" i="2"/>
  <c r="P196" i="2"/>
  <c r="BK195" i="2"/>
  <c r="BI195" i="2"/>
  <c r="BH195" i="2"/>
  <c r="BG195" i="2"/>
  <c r="BF195" i="2"/>
  <c r="BE195" i="2"/>
  <c r="T195" i="2"/>
  <c r="R195" i="2"/>
  <c r="P195" i="2"/>
  <c r="J195" i="2"/>
  <c r="BK193" i="2"/>
  <c r="BI193" i="2"/>
  <c r="BH193" i="2"/>
  <c r="BG193" i="2"/>
  <c r="BF193" i="2"/>
  <c r="BE193" i="2"/>
  <c r="T193" i="2"/>
  <c r="R193" i="2"/>
  <c r="P193" i="2"/>
  <c r="J193" i="2"/>
  <c r="BK190" i="2"/>
  <c r="BI190" i="2"/>
  <c r="BH190" i="2"/>
  <c r="BG190" i="2"/>
  <c r="BF190" i="2"/>
  <c r="BE190" i="2"/>
  <c r="T190" i="2"/>
  <c r="R190" i="2"/>
  <c r="P190" i="2"/>
  <c r="J190" i="2"/>
  <c r="BK154" i="2"/>
  <c r="BI154" i="2"/>
  <c r="BH154" i="2"/>
  <c r="BG154" i="2"/>
  <c r="BE154" i="2"/>
  <c r="T154" i="2"/>
  <c r="R154" i="2"/>
  <c r="P154" i="2"/>
  <c r="J154" i="2"/>
  <c r="BF154" i="2" s="1"/>
  <c r="BK151" i="2"/>
  <c r="BI151" i="2"/>
  <c r="BH151" i="2"/>
  <c r="BG151" i="2"/>
  <c r="BE151" i="2"/>
  <c r="T151" i="2"/>
  <c r="R151" i="2"/>
  <c r="P151" i="2"/>
  <c r="J151" i="2"/>
  <c r="BF151" i="2" s="1"/>
  <c r="BK148" i="2"/>
  <c r="BI148" i="2"/>
  <c r="BH148" i="2"/>
  <c r="BG148" i="2"/>
  <c r="BE148" i="2"/>
  <c r="T148" i="2"/>
  <c r="R148" i="2"/>
  <c r="P148" i="2"/>
  <c r="J148" i="2"/>
  <c r="BF148" i="2" s="1"/>
  <c r="BK130" i="2"/>
  <c r="BI130" i="2"/>
  <c r="BH130" i="2"/>
  <c r="BG130" i="2"/>
  <c r="BF130" i="2"/>
  <c r="BE130" i="2"/>
  <c r="T130" i="2"/>
  <c r="R130" i="2"/>
  <c r="P130" i="2"/>
  <c r="J130" i="2"/>
  <c r="BK128" i="2"/>
  <c r="BI128" i="2"/>
  <c r="BH128" i="2"/>
  <c r="BG128" i="2"/>
  <c r="BF128" i="2"/>
  <c r="BE128" i="2"/>
  <c r="T128" i="2"/>
  <c r="R128" i="2"/>
  <c r="P128" i="2"/>
  <c r="J128" i="2"/>
  <c r="BK126" i="2"/>
  <c r="BI126" i="2"/>
  <c r="BH126" i="2"/>
  <c r="BG126" i="2"/>
  <c r="BF126" i="2"/>
  <c r="BE126" i="2"/>
  <c r="T126" i="2"/>
  <c r="T121" i="2" s="1"/>
  <c r="T120" i="2" s="1"/>
  <c r="T119" i="2" s="1"/>
  <c r="R126" i="2"/>
  <c r="R121" i="2" s="1"/>
  <c r="R120" i="2" s="1"/>
  <c r="R119" i="2" s="1"/>
  <c r="P126" i="2"/>
  <c r="P121" i="2" s="1"/>
  <c r="P120" i="2" s="1"/>
  <c r="P119" i="2" s="1"/>
  <c r="J126" i="2"/>
  <c r="BK124" i="2"/>
  <c r="BI124" i="2"/>
  <c r="BH124" i="2"/>
  <c r="BG124" i="2"/>
  <c r="BE124" i="2"/>
  <c r="T124" i="2"/>
  <c r="R124" i="2"/>
  <c r="P124" i="2"/>
  <c r="J124" i="2"/>
  <c r="BF124" i="2" s="1"/>
  <c r="BK123" i="2"/>
  <c r="BI123" i="2"/>
  <c r="BH123" i="2"/>
  <c r="BG123" i="2"/>
  <c r="BE123" i="2"/>
  <c r="T123" i="2"/>
  <c r="R123" i="2"/>
  <c r="P123" i="2"/>
  <c r="J123" i="2"/>
  <c r="BF123" i="2" s="1"/>
  <c r="BK122" i="2"/>
  <c r="BK121" i="2" s="1"/>
  <c r="BI122" i="2"/>
  <c r="F35" i="2" s="1"/>
  <c r="BH122" i="2"/>
  <c r="BG122" i="2"/>
  <c r="BE122" i="2"/>
  <c r="T122" i="2"/>
  <c r="R122" i="2"/>
  <c r="P122" i="2"/>
  <c r="J122" i="2"/>
  <c r="BF122" i="2" s="1"/>
  <c r="J116" i="2"/>
  <c r="F116" i="2"/>
  <c r="J115" i="2"/>
  <c r="F115" i="2"/>
  <c r="J113" i="2"/>
  <c r="F113" i="2"/>
  <c r="E111" i="2"/>
  <c r="J90" i="2"/>
  <c r="F90" i="2"/>
  <c r="J89" i="2"/>
  <c r="F89" i="2"/>
  <c r="J87" i="2"/>
  <c r="F87" i="2"/>
  <c r="E85" i="2"/>
  <c r="J35" i="2"/>
  <c r="J34" i="2"/>
  <c r="AY95" i="1" s="1"/>
  <c r="J33" i="2"/>
  <c r="AX95" i="1"/>
  <c r="L90" i="1"/>
  <c r="AM90" i="1"/>
  <c r="AM89" i="1"/>
  <c r="L89" i="1"/>
  <c r="AM87" i="1"/>
  <c r="L87" i="1"/>
  <c r="L85" i="1"/>
  <c r="L84" i="1"/>
  <c r="AS94" i="1"/>
  <c r="BK120" i="2" l="1"/>
  <c r="J121" i="2"/>
  <c r="J96" i="2" s="1"/>
  <c r="F33" i="2"/>
  <c r="BB95" i="1"/>
  <c r="BD95" i="1"/>
  <c r="BD94" i="1" s="1"/>
  <c r="W33" i="1" s="1"/>
  <c r="BB94" i="1"/>
  <c r="W31" i="1" s="1"/>
  <c r="F34" i="2"/>
  <c r="BC95" i="1" s="1"/>
  <c r="BC94" i="1" s="1"/>
  <c r="W32" i="1" s="1"/>
  <c r="F31" i="2"/>
  <c r="AZ95" i="1" s="1"/>
  <c r="AZ94" i="1" s="1"/>
  <c r="W29" i="1" s="1"/>
  <c r="J31" i="2"/>
  <c r="AV95" i="1" s="1"/>
  <c r="BK119" i="2" l="1"/>
  <c r="J119" i="2" s="1"/>
  <c r="J94" i="2" s="1"/>
  <c r="J120" i="2"/>
  <c r="J95" i="2" s="1"/>
  <c r="AU95" i="1"/>
  <c r="AU94" i="1" s="1"/>
  <c r="AV94" i="1"/>
  <c r="AK29" i="1" s="1"/>
  <c r="AX94" i="1"/>
  <c r="AY94" i="1"/>
  <c r="F32" i="2"/>
  <c r="BA95" i="1" s="1"/>
  <c r="BA94" i="1" s="1"/>
  <c r="W30" i="1" s="1"/>
  <c r="J32" i="2"/>
  <c r="AW95" i="1" s="1"/>
  <c r="AT95" i="1" s="1"/>
  <c r="J28" i="2" l="1"/>
  <c r="AG95" i="1" s="1"/>
  <c r="AG94" i="1" s="1"/>
  <c r="AK26" i="1" s="1"/>
  <c r="AW94" i="1"/>
  <c r="AK30" i="1" s="1"/>
  <c r="AK35" i="1" l="1"/>
  <c r="J37" i="2"/>
  <c r="AN95" i="1"/>
  <c r="AT94" i="1"/>
  <c r="AN94" i="1" s="1"/>
</calcChain>
</file>

<file path=xl/sharedStrings.xml><?xml version="1.0" encoding="utf-8"?>
<sst xmlns="http://schemas.openxmlformats.org/spreadsheetml/2006/main" count="1363" uniqueCount="282">
  <si>
    <t>Export Komplet</t>
  </si>
  <si>
    <t/>
  </si>
  <si>
    <t>2.0</t>
  </si>
  <si>
    <t>False</t>
  </si>
  <si>
    <t>{ba418623-3e66-4b56-860d-6e1dfca054f0}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</si>
  <si>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</si>
  <si>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</si>
  <si>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</si>
  <si>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</si>
  <si>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</si>
  <si>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</si>
  <si>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</si>
  <si>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</si>
  <si>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0482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</si>
  <si>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</si>
  <si>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</si>
  <si>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Zlepšenie kvality životaschopnosti lesa v katastri obce Radôstka - dolina nad osadou Hulákovci</t>
  </si>
  <si>
    <t>JKSO:</t>
  </si>
  <si>
    <t>KS:</t>
  </si>
  <si>
    <t>Miesto:</t>
  </si>
  <si>
    <t>Radôstka</t>
  </si>
  <si>
    <t>Dátum:</t>
  </si>
  <si>
    <t>28. 8. 2024</t>
  </si>
  <si>
    <t>Objednávateľ:</t>
  </si>
  <si>
    <t>IČO:</t>
  </si>
  <si>
    <t>Jaroslav Fekula,obhospodarovateľ lesa, Radôstka 65</t>
  </si>
  <si>
    <t>IČ DPH:</t>
  </si>
  <si>
    <t>Zhotoviteľ:</t>
  </si>
  <si>
    <t>Vyplň údaj</t>
  </si>
  <si>
    <t>Projektant:</t>
  </si>
  <si>
    <t>Ing.František Haber</t>
  </si>
  <si>
    <t>True</t>
  </si>
  <si>
    <t>Spracovateľ:</t>
  </si>
  <si>
    <t>Stanislav Hlubina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</si>
  <si>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</si>
  <si>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</si>
  <si>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</si>
  <si>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</si>
  <si>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</si>
  <si>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</si>
  <si>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</si>
  <si>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</si>
  <si>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</si>
  <si>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</si>
  <si>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</si>
  <si>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</si>
  <si>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</si>
  <si>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</si>
  <si>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</si>
  <si>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</si>
  <si>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</si>
  <si>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</si>
  <si>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</si>
  <si>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</si>
  <si>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</si>
  <si>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</si>
  <si>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</si>
  <si>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</si>
  <si>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</si>
  <si>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</si>
  <si>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</si>
  <si>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</si>
  <si>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</si>
  <si>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</si>
  <si>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</si>
  <si>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</si>
  <si>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</si>
  <si>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</si>
  <si>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</si>
  <si>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</si>
  <si>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</si>
  <si>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</si>
  <si>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</si>
  <si>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</si>
  <si>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</si>
  <si>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</si>
  <si>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</si>
  <si>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</si>
  <si>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</si>
  <si>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</si>
  <si>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</si>
  <si>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</si>
  <si>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</si>
  <si>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</si>
  <si>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</si>
  <si>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</si>
  <si>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</si>
  <si>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</si>
  <si>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</si>
  <si>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</si>
  <si>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</si>
  <si>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</si>
  <si>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</si>
  <si>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</si>
  <si>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</si>
  <si>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</si>
  <si>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</si>
  <si>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</si>
  <si>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</si>
  <si>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</si>
  <si>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</si>
  <si>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</si>
  <si>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</si>
  <si>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</si>
  <si>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</si>
  <si>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</si>
  <si>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</si>
  <si>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</si>
  <si>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</si>
  <si>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111201101.S</t>
  </si>
  <si>
    <t>Odstránenie krovín a stromov s koreňom s priemerom kmeňa do 100 mm, do 1000 m2</t>
  </si>
  <si>
    <t>m2</t>
  </si>
  <si>
    <t>4</t>
  </si>
  <si>
    <t>2</t>
  </si>
  <si>
    <t>-2013658889</t>
  </si>
  <si>
    <t>112101100.S</t>
  </si>
  <si>
    <t>Odstránenie stromov do priemeru 100 mm, motorovou pílou</t>
  </si>
  <si>
    <t>ks</t>
  </si>
  <si>
    <t>-348169067</t>
  </si>
  <si>
    <t>3</t>
  </si>
  <si>
    <t>112201102.S</t>
  </si>
  <si>
    <t>Odstránenie pňov na vzdial. 50 m priemeru nad 300 do 500 mm</t>
  </si>
  <si>
    <t>-834457859</t>
  </si>
  <si>
    <t>VV</t>
  </si>
  <si>
    <t>"6394*0,05*50%dl." 160</t>
  </si>
  <si>
    <t>112201103.S</t>
  </si>
  <si>
    <t>Odstránenie pňov na vzdial. 50 m priemeru nad 500 do 700 mm</t>
  </si>
  <si>
    <t>-477062230</t>
  </si>
  <si>
    <t>"6394*0,03*50%dl." 96</t>
  </si>
  <si>
    <t>5</t>
  </si>
  <si>
    <t>112201104.S</t>
  </si>
  <si>
    <t>Odstránenie pňov na vzdial. 50 m priemeru nad 700 do 900 mm</t>
  </si>
  <si>
    <t>-1918225876</t>
  </si>
  <si>
    <t>"6394*0,01*50%dl." 32</t>
  </si>
  <si>
    <t>6</t>
  </si>
  <si>
    <t>131301102.S</t>
  </si>
  <si>
    <t>Výkop nezapaženej jamy v hornine 4, nad 100 do 1000 m3</t>
  </si>
  <si>
    <t>m3</t>
  </si>
  <si>
    <t>-1677585532</t>
  </si>
  <si>
    <t>I.jazierka</t>
  </si>
  <si>
    <t>41,21</t>
  </si>
  <si>
    <t>I.reprofilácia sklonu</t>
  </si>
  <si>
    <t>405,00+548,00*0,3</t>
  </si>
  <si>
    <t>II.jazierka</t>
  </si>
  <si>
    <t>10,59</t>
  </si>
  <si>
    <t>II.strhnutie bombirungu</t>
  </si>
  <si>
    <t>165,20</t>
  </si>
  <si>
    <t>II.úprava pláne a reprofilácia sklonu</t>
  </si>
  <si>
    <t>151,60</t>
  </si>
  <si>
    <t>III.jazierka</t>
  </si>
  <si>
    <t>8,50*3</t>
  </si>
  <si>
    <t>III.reprofilácia sklonu</t>
  </si>
  <si>
    <t>409,50+548,00*0,3</t>
  </si>
  <si>
    <t>odpočet triedy zeminy 5</t>
  </si>
  <si>
    <t>-614,96</t>
  </si>
  <si>
    <t>Súčet</t>
  </si>
  <si>
    <t>7</t>
  </si>
  <si>
    <t>131301109.S</t>
  </si>
  <si>
    <t>Hĺbenie nezapažených jám a zárezov. Príplatok za lepivosť horniny 4</t>
  </si>
  <si>
    <t>-770465746</t>
  </si>
  <si>
    <t>50% z výmery</t>
  </si>
  <si>
    <t>922,44*0,5</t>
  </si>
  <si>
    <t>8</t>
  </si>
  <si>
    <t>131401102.S</t>
  </si>
  <si>
    <t>Výkop nezapaženej jamy v hornine 5 nad 100 do 1000 m3</t>
  </si>
  <si>
    <t>1047431339</t>
  </si>
  <si>
    <t>40% výkopu</t>
  </si>
  <si>
    <t>1537,40*0,4</t>
  </si>
  <si>
    <t>9</t>
  </si>
  <si>
    <t>132301102.S</t>
  </si>
  <si>
    <t>Výkop ryhy do šírky 600 mm v horn.4 nad 100 m3</t>
  </si>
  <si>
    <t>1356946198</t>
  </si>
  <si>
    <t>I.odrážky</t>
  </si>
  <si>
    <t>13,44</t>
  </si>
  <si>
    <t>I.dreny</t>
  </si>
  <si>
    <t>10,08+2,16</t>
  </si>
  <si>
    <t>zasakávacia pásy</t>
  </si>
  <si>
    <t>210,00</t>
  </si>
  <si>
    <t>oceľové priepusty</t>
  </si>
  <si>
    <t>8,00*0,60*0,40</t>
  </si>
  <si>
    <t>prehrádzky</t>
  </si>
  <si>
    <t>21,00*0,30*0,40</t>
  </si>
  <si>
    <t>Medzisúčet</t>
  </si>
  <si>
    <t>II.odrážky</t>
  </si>
  <si>
    <t>4,32</t>
  </si>
  <si>
    <t>II.zasakávacie pásy</t>
  </si>
  <si>
    <t>6,75</t>
  </si>
  <si>
    <t>II.pásy</t>
  </si>
  <si>
    <t>10,40*0,30*0,30</t>
  </si>
  <si>
    <t>II.prekladané hrádze</t>
  </si>
  <si>
    <t>14,00*0,30*0,30</t>
  </si>
  <si>
    <t>III.odrážky</t>
  </si>
  <si>
    <t>8,16+2,40*0,60*0,30</t>
  </si>
  <si>
    <t>III.dreny</t>
  </si>
  <si>
    <t>4,32*4</t>
  </si>
  <si>
    <t>zasakávacie pásy</t>
  </si>
  <si>
    <t>78,00</t>
  </si>
  <si>
    <t>pásy v toku</t>
  </si>
  <si>
    <t>1,35</t>
  </si>
  <si>
    <t>prekladané hrádze</t>
  </si>
  <si>
    <t>12,00*0,30*0,30*2</t>
  </si>
  <si>
    <t>IV.hľbenie zemných rýh</t>
  </si>
  <si>
    <t>364,80</t>
  </si>
  <si>
    <t>10</t>
  </si>
  <si>
    <t>132301109.S</t>
  </si>
  <si>
    <t>Príplatok za lepivosť pri hĺbení rýh šírky do 600 mm zapažených i nezapažených s urovnaním dna v hornine 4</t>
  </si>
  <si>
    <t>-1196984370</t>
  </si>
  <si>
    <t>725,568*0,5</t>
  </si>
  <si>
    <t>11</t>
  </si>
  <si>
    <t>162201102.S</t>
  </si>
  <si>
    <t>Vodorovné premiestnenie výkopku z horniny 1-4 nad 20-50m</t>
  </si>
  <si>
    <t>-181378797</t>
  </si>
  <si>
    <t>922,44+614,96+435,341+290,227</t>
  </si>
  <si>
    <t>12</t>
  </si>
  <si>
    <t>171201101.S</t>
  </si>
  <si>
    <t>Uloženie sypaniny do násypov s rozprestretím sypaniny vo vrstvách a s hrubým urovnaním nezhutnených</t>
  </si>
  <si>
    <t>188429122</t>
  </si>
  <si>
    <t>Zakladanie</t>
  </si>
  <si>
    <t>13</t>
  </si>
  <si>
    <t>211511111.S</t>
  </si>
  <si>
    <t>Výplň odvodňovacieho rebra alebo trativodu do rýh lomovým kameňom netriedeným</t>
  </si>
  <si>
    <t>-1686692971</t>
  </si>
  <si>
    <t>frakcia 0-300</t>
  </si>
  <si>
    <t>"I." 67,50+72,00</t>
  </si>
  <si>
    <t>"II." 64,20+50,40</t>
  </si>
  <si>
    <t>"III." 30,00+72,00</t>
  </si>
  <si>
    <t>Zvislé a kompletné konštrukcie</t>
  </si>
  <si>
    <t>14</t>
  </si>
  <si>
    <t>320360400.S</t>
  </si>
  <si>
    <t>Zváraný nosný spoj oceľových prútov s navarením oceľových podložiek</t>
  </si>
  <si>
    <t>-1384415596</t>
  </si>
  <si>
    <t>15</t>
  </si>
  <si>
    <t>341940110.S</t>
  </si>
  <si>
    <t>Zábrana zo zrubovej drevenej konštrukcie D do 300mm výška 600mm</t>
  </si>
  <si>
    <t>m</t>
  </si>
  <si>
    <t>1733460310</t>
  </si>
  <si>
    <t>"I." 21,00</t>
  </si>
  <si>
    <t>"II." 14,00</t>
  </si>
  <si>
    <t>"III." 13,00</t>
  </si>
  <si>
    <t>Vodorovné konštrukcie</t>
  </si>
  <si>
    <t>16</t>
  </si>
  <si>
    <t>465511510.S</t>
  </si>
  <si>
    <t>Dlažba kladená do malty s vyplnením škár betónom C 8/10 s vyškárovaním do 20 m2</t>
  </si>
  <si>
    <t>-1398126234</t>
  </si>
  <si>
    <t>pramenná studnička v tvare U, spotreba 2 m3 na 1ks studnicku</t>
  </si>
  <si>
    <t>2,00*7</t>
  </si>
  <si>
    <t>17</t>
  </si>
  <si>
    <t>467951220.S</t>
  </si>
  <si>
    <t>Prah drevený dvojitý z guľatiny priemer 200-290 mm</t>
  </si>
  <si>
    <t>2080947129</t>
  </si>
  <si>
    <t>samočistiace drevené odrážky, drevina smrekovec opadavý, oceľové skoby dĺ.600mm</t>
  </si>
  <si>
    <t>"I" 112,00</t>
  </si>
  <si>
    <t>"II" 36,00</t>
  </si>
  <si>
    <t>"III" 76,00</t>
  </si>
  <si>
    <t>18</t>
  </si>
  <si>
    <t>467951420.S</t>
  </si>
  <si>
    <t>Dren drevený štvoritý z guľatiny priemer 200-290 mm</t>
  </si>
  <si>
    <t>-836873375</t>
  </si>
  <si>
    <t>"I" 28,00</t>
  </si>
  <si>
    <t>"II" 16,00</t>
  </si>
  <si>
    <t>"III" 30,00</t>
  </si>
  <si>
    <t>Ostatné konštrukcie a práce-búranie</t>
  </si>
  <si>
    <t>19</t>
  </si>
  <si>
    <t>919551111.S</t>
  </si>
  <si>
    <t>Zhotovenie priepustu alebo zjazdu z rúr oceľových do D 400 mm</t>
  </si>
  <si>
    <t>306704167</t>
  </si>
  <si>
    <t>M</t>
  </si>
  <si>
    <t>142110003400.S</t>
  </si>
  <si>
    <t>Rúra oceľová bezšvová hladká kruhová d 219 mm, hr. steny 4,0 mm, ozn.11 353.0</t>
  </si>
  <si>
    <t>747939284</t>
  </si>
  <si>
    <t>99</t>
  </si>
  <si>
    <t>Presun hmôt HSV</t>
  </si>
  <si>
    <t>21</t>
  </si>
  <si>
    <t>998312011.S</t>
  </si>
  <si>
    <t>Presun hmôt pre hydromeliorácie-sanácia územia akéhokoľvek rozsahu</t>
  </si>
  <si>
    <t>t</t>
  </si>
  <si>
    <t>-1517147572</t>
  </si>
  <si>
    <t>In. Pavol Šutý- EKOSTAV</t>
  </si>
  <si>
    <t>SK1020452433</t>
  </si>
  <si>
    <t>KRYCÍ LIST CENOVEJ PONUKY</t>
  </si>
  <si>
    <t>REKAPITULÁCIA CENOVEJ PONUKY</t>
  </si>
  <si>
    <t>CENOVÁ PONUKA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</si>
</sst>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7.049999999999997" customHeight="1">
      <c r="AR2" s="192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7" t="s">
        <v>6</v>
      </c>
      <c r="BT2" s="17" t="s">
        <v>7</v>
      </c>
    </row>
    <row r="3" spans="1:74" ht="7.0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5.0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>
      <c r="B5" s="20"/>
      <c r="D5" s="24" t="s">
        <v>12</v>
      </c>
      <c r="K5" s="223" t="s">
        <v>13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R5" s="20"/>
      <c r="BE5" s="220" t="s">
        <v>14</v>
      </c>
      <c r="BS5" s="17" t="s">
        <v>6</v>
      </c>
    </row>
    <row r="6" spans="1:74" ht="37.049999999999997" customHeight="1">
      <c r="B6" s="20"/>
      <c r="D6" s="26" t="s">
        <v>15</v>
      </c>
      <c r="K6" s="224" t="s">
        <v>16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R6" s="20"/>
      <c r="BE6" s="221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21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21"/>
      <c r="BS8" s="17" t="s">
        <v>6</v>
      </c>
    </row>
    <row r="9" spans="1:74" ht="14.4" customHeight="1">
      <c r="B9" s="20"/>
      <c r="AR9" s="20"/>
      <c r="BE9" s="221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1"/>
      <c r="BS10" s="17" t="s">
        <v>6</v>
      </c>
    </row>
    <row r="11" spans="1:74" ht="18.45" customHeight="1">
      <c r="B11" s="20"/>
      <c r="E11" s="25" t="s">
        <v>25</v>
      </c>
      <c r="AK11" s="27" t="s">
        <v>26</v>
      </c>
      <c r="AN11" s="25" t="s">
        <v>1</v>
      </c>
      <c r="AR11" s="20"/>
      <c r="BE11" s="221"/>
      <c r="BS11" s="17" t="s">
        <v>6</v>
      </c>
    </row>
    <row r="12" spans="1:74" ht="7.05" customHeight="1">
      <c r="B12" s="20"/>
      <c r="AR12" s="20"/>
      <c r="BE12" s="221"/>
      <c r="BS12" s="17" t="s">
        <v>6</v>
      </c>
    </row>
    <row r="13" spans="1:74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21"/>
      <c r="BS13" s="17" t="s">
        <v>6</v>
      </c>
    </row>
    <row r="14" spans="1:74" ht="13.2">
      <c r="B14" s="20"/>
      <c r="E14" s="225" t="s">
        <v>28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7" t="s">
        <v>26</v>
      </c>
      <c r="AN14" s="29" t="s">
        <v>28</v>
      </c>
      <c r="AR14" s="20"/>
      <c r="BE14" s="221"/>
      <c r="BS14" s="17" t="s">
        <v>6</v>
      </c>
    </row>
    <row r="15" spans="1:74" ht="7.05" customHeight="1">
      <c r="B15" s="20"/>
      <c r="AR15" s="20"/>
      <c r="BE15" s="221"/>
      <c r="BS15" s="17" t="s">
        <v>3</v>
      </c>
    </row>
    <row r="16" spans="1:74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21"/>
      <c r="BS16" s="17" t="s">
        <v>3</v>
      </c>
    </row>
    <row r="17" spans="2:71" ht="18.45" customHeight="1">
      <c r="B17" s="20"/>
      <c r="E17" s="25" t="s">
        <v>30</v>
      </c>
      <c r="AK17" s="27" t="s">
        <v>26</v>
      </c>
      <c r="AN17" s="25" t="s">
        <v>1</v>
      </c>
      <c r="AR17" s="20"/>
      <c r="BE17" s="221"/>
      <c r="BS17" s="17" t="s">
        <v>31</v>
      </c>
    </row>
    <row r="18" spans="2:71" ht="7.05" customHeight="1">
      <c r="B18" s="20"/>
      <c r="AR18" s="20"/>
      <c r="BE18" s="221"/>
      <c r="BS18" s="17" t="s">
        <v>6</v>
      </c>
    </row>
    <row r="19" spans="2:7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21"/>
      <c r="BS19" s="17" t="s">
        <v>6</v>
      </c>
    </row>
    <row r="20" spans="2:71" ht="18.45" customHeight="1">
      <c r="B20" s="20"/>
      <c r="E20" s="25" t="s">
        <v>33</v>
      </c>
      <c r="AK20" s="27" t="s">
        <v>26</v>
      </c>
      <c r="AN20" s="25" t="s">
        <v>1</v>
      </c>
      <c r="AR20" s="20"/>
      <c r="BE20" s="221"/>
      <c r="BS20" s="17" t="s">
        <v>31</v>
      </c>
    </row>
    <row r="21" spans="2:71" ht="7.05" customHeight="1">
      <c r="B21" s="20"/>
      <c r="AR21" s="20"/>
      <c r="BE21" s="221"/>
    </row>
    <row r="22" spans="2:71" ht="12" customHeight="1">
      <c r="B22" s="20"/>
      <c r="D22" s="27" t="s">
        <v>34</v>
      </c>
      <c r="AR22" s="20"/>
      <c r="BE22" s="221"/>
    </row>
    <row r="23" spans="2:71" ht="16.5" customHeight="1">
      <c r="B23" s="20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20"/>
      <c r="BE23" s="221"/>
    </row>
    <row r="24" spans="2:71" ht="7.05" customHeight="1">
      <c r="B24" s="20"/>
      <c r="AR24" s="20"/>
      <c r="BE24" s="221"/>
    </row>
    <row r="25" spans="2:71" ht="7.0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1"/>
    </row>
    <row r="26" spans="2:71" s="1" customFormat="1" ht="25.95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8">
        <f>ROUND(AG94,2)</f>
        <v>158128.78</v>
      </c>
      <c r="AL26" s="229"/>
      <c r="AM26" s="229"/>
      <c r="AN26" s="229"/>
      <c r="AO26" s="229"/>
      <c r="AR26" s="32"/>
      <c r="BE26" s="221"/>
    </row>
    <row r="27" spans="2:71" s="1" customFormat="1" ht="7.05" customHeight="1">
      <c r="B27" s="32"/>
      <c r="AR27" s="32"/>
      <c r="BE27" s="221"/>
    </row>
    <row r="28" spans="2:71" s="1" customFormat="1" ht="13.2">
      <c r="B28" s="32"/>
      <c r="L28" s="230" t="s">
        <v>36</v>
      </c>
      <c r="M28" s="230"/>
      <c r="N28" s="230"/>
      <c r="O28" s="230"/>
      <c r="P28" s="230"/>
      <c r="W28" s="230" t="s">
        <v>37</v>
      </c>
      <c r="X28" s="230"/>
      <c r="Y28" s="230"/>
      <c r="Z28" s="230"/>
      <c r="AA28" s="230"/>
      <c r="AB28" s="230"/>
      <c r="AC28" s="230"/>
      <c r="AD28" s="230"/>
      <c r="AE28" s="230"/>
      <c r="AK28" s="230" t="s">
        <v>38</v>
      </c>
      <c r="AL28" s="230"/>
      <c r="AM28" s="230"/>
      <c r="AN28" s="230"/>
      <c r="AO28" s="230"/>
      <c r="AR28" s="32"/>
      <c r="BE28" s="221"/>
    </row>
    <row r="29" spans="2:71" s="2" customFormat="1" ht="14.4" customHeight="1">
      <c r="B29" s="36"/>
      <c r="D29" s="27" t="s">
        <v>39</v>
      </c>
      <c r="F29" s="37" t="s">
        <v>40</v>
      </c>
      <c r="L29" s="210">
        <v>0.2</v>
      </c>
      <c r="M29" s="209"/>
      <c r="N29" s="209"/>
      <c r="O29" s="209"/>
      <c r="P29" s="209"/>
      <c r="W29" s="208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08">
        <f>ROUND(AV94, 2)</f>
        <v>0</v>
      </c>
      <c r="AL29" s="209"/>
      <c r="AM29" s="209"/>
      <c r="AN29" s="209"/>
      <c r="AO29" s="209"/>
      <c r="AR29" s="36"/>
      <c r="BE29" s="222"/>
    </row>
    <row r="30" spans="2:71" s="2" customFormat="1" ht="14.4" customHeight="1">
      <c r="B30" s="36"/>
      <c r="F30" s="37" t="s">
        <v>41</v>
      </c>
      <c r="L30" s="210">
        <v>0.2</v>
      </c>
      <c r="M30" s="209"/>
      <c r="N30" s="209"/>
      <c r="O30" s="209"/>
      <c r="P30" s="209"/>
      <c r="W30" s="208">
        <f>ROUND(BA94, 2)</f>
        <v>158128.78</v>
      </c>
      <c r="X30" s="209"/>
      <c r="Y30" s="209"/>
      <c r="Z30" s="209"/>
      <c r="AA30" s="209"/>
      <c r="AB30" s="209"/>
      <c r="AC30" s="209"/>
      <c r="AD30" s="209"/>
      <c r="AE30" s="209"/>
      <c r="AK30" s="208">
        <f>ROUND(AW94, 2)</f>
        <v>31625.759999999998</v>
      </c>
      <c r="AL30" s="209"/>
      <c r="AM30" s="209"/>
      <c r="AN30" s="209"/>
      <c r="AO30" s="209"/>
      <c r="AR30" s="36"/>
      <c r="BE30" s="222"/>
    </row>
    <row r="31" spans="2:71" s="2" customFormat="1" ht="14.4" hidden="1" customHeight="1">
      <c r="B31" s="36"/>
      <c r="F31" s="27" t="s">
        <v>42</v>
      </c>
      <c r="L31" s="210">
        <v>0.2</v>
      </c>
      <c r="M31" s="209"/>
      <c r="N31" s="209"/>
      <c r="O31" s="209"/>
      <c r="P31" s="209"/>
      <c r="W31" s="208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08">
        <v>0</v>
      </c>
      <c r="AL31" s="209"/>
      <c r="AM31" s="209"/>
      <c r="AN31" s="209"/>
      <c r="AO31" s="209"/>
      <c r="AR31" s="36"/>
      <c r="BE31" s="222"/>
    </row>
    <row r="32" spans="2:71" s="2" customFormat="1" ht="14.4" hidden="1" customHeight="1">
      <c r="B32" s="36"/>
      <c r="F32" s="27" t="s">
        <v>43</v>
      </c>
      <c r="L32" s="210">
        <v>0.2</v>
      </c>
      <c r="M32" s="209"/>
      <c r="N32" s="209"/>
      <c r="O32" s="209"/>
      <c r="P32" s="209"/>
      <c r="W32" s="208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08">
        <v>0</v>
      </c>
      <c r="AL32" s="209"/>
      <c r="AM32" s="209"/>
      <c r="AN32" s="209"/>
      <c r="AO32" s="209"/>
      <c r="AR32" s="36"/>
      <c r="BE32" s="222"/>
    </row>
    <row r="33" spans="2:57" s="2" customFormat="1" ht="14.4" hidden="1" customHeight="1">
      <c r="B33" s="36"/>
      <c r="F33" s="37" t="s">
        <v>44</v>
      </c>
      <c r="L33" s="210">
        <v>0</v>
      </c>
      <c r="M33" s="209"/>
      <c r="N33" s="209"/>
      <c r="O33" s="209"/>
      <c r="P33" s="209"/>
      <c r="W33" s="208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08">
        <v>0</v>
      </c>
      <c r="AL33" s="209"/>
      <c r="AM33" s="209"/>
      <c r="AN33" s="209"/>
      <c r="AO33" s="209"/>
      <c r="AR33" s="36"/>
      <c r="BE33" s="222"/>
    </row>
    <row r="34" spans="2:57" s="1" customFormat="1" ht="7.05" customHeight="1">
      <c r="B34" s="32"/>
      <c r="AR34" s="32"/>
      <c r="BE34" s="221"/>
    </row>
    <row r="35" spans="2:57" s="1" customFormat="1" ht="25.95" customHeight="1">
      <c r="B35" s="32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11" t="s">
        <v>47</v>
      </c>
      <c r="Y35" s="212"/>
      <c r="Z35" s="212"/>
      <c r="AA35" s="212"/>
      <c r="AB35" s="212"/>
      <c r="AC35" s="40"/>
      <c r="AD35" s="40"/>
      <c r="AE35" s="40"/>
      <c r="AF35" s="40"/>
      <c r="AG35" s="40"/>
      <c r="AH35" s="40"/>
      <c r="AI35" s="40"/>
      <c r="AJ35" s="40"/>
      <c r="AK35" s="213">
        <f>SUM(AK26:AK33)</f>
        <v>189754.54</v>
      </c>
      <c r="AL35" s="212"/>
      <c r="AM35" s="212"/>
      <c r="AN35" s="212"/>
      <c r="AO35" s="214"/>
      <c r="AP35" s="38"/>
      <c r="AQ35" s="38"/>
      <c r="AR35" s="32"/>
    </row>
    <row r="36" spans="2:57" s="1" customFormat="1" ht="7.05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3.2">
      <c r="B60" s="32"/>
      <c r="D60" s="44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50</v>
      </c>
      <c r="AI60" s="34"/>
      <c r="AJ60" s="34"/>
      <c r="AK60" s="34"/>
      <c r="AL60" s="34"/>
      <c r="AM60" s="44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.2">
      <c r="B64" s="32"/>
      <c r="D64" s="42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53</v>
      </c>
      <c r="AI64" s="43"/>
      <c r="AJ64" s="43"/>
      <c r="AK64" s="43"/>
      <c r="AL64" s="43"/>
      <c r="AM64" s="43"/>
      <c r="AN64" s="43"/>
      <c r="AO64" s="43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3.2">
      <c r="B75" s="32"/>
      <c r="D75" s="44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50</v>
      </c>
      <c r="AI75" s="34"/>
      <c r="AJ75" s="34"/>
      <c r="AK75" s="34"/>
      <c r="AL75" s="34"/>
      <c r="AM75" s="44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7.0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2"/>
    </row>
    <row r="81" spans="1:90" s="1" customFormat="1" ht="7.0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2"/>
    </row>
    <row r="82" spans="1:90" s="1" customFormat="1" ht="25.05" customHeight="1">
      <c r="B82" s="32"/>
      <c r="C82" s="21" t="s">
        <v>54</v>
      </c>
      <c r="AR82" s="32"/>
    </row>
    <row r="83" spans="1:90" s="1" customFormat="1" ht="7.05" customHeight="1">
      <c r="B83" s="32"/>
      <c r="AR83" s="32"/>
    </row>
    <row r="84" spans="1:90" s="3" customFormat="1" ht="12" customHeight="1">
      <c r="B84" s="49"/>
      <c r="C84" s="27" t="s">
        <v>12</v>
      </c>
      <c r="L84" s="3" t="str">
        <f>K5</f>
        <v>0482</v>
      </c>
      <c r="AR84" s="49"/>
    </row>
    <row r="85" spans="1:90" s="4" customFormat="1" ht="37.049999999999997" customHeight="1">
      <c r="B85" s="50"/>
      <c r="C85" s="51" t="s">
        <v>15</v>
      </c>
      <c r="L85" s="199" t="str">
        <f>K6</f>
        <v>Zlepšenie kvality životaschopnosti lesa v katastri obce Radôstka - dolina nad osadou Hulákovci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50"/>
    </row>
    <row r="86" spans="1:90" s="1" customFormat="1" ht="7.05" customHeight="1">
      <c r="B86" s="32"/>
      <c r="AR86" s="32"/>
    </row>
    <row r="87" spans="1:90" s="1" customFormat="1" ht="12" customHeight="1">
      <c r="B87" s="32"/>
      <c r="C87" s="27" t="s">
        <v>19</v>
      </c>
      <c r="L87" s="52" t="str">
        <f>IF(K8="","",K8)</f>
        <v>Radôstka</v>
      </c>
      <c r="AI87" s="27" t="s">
        <v>21</v>
      </c>
      <c r="AM87" s="201" t="str">
        <f>IF(AN8= "","",AN8)</f>
        <v>28. 8. 2024</v>
      </c>
      <c r="AN87" s="201"/>
      <c r="AR87" s="32"/>
    </row>
    <row r="88" spans="1:90" s="1" customFormat="1" ht="7.05" customHeight="1">
      <c r="B88" s="32"/>
      <c r="AR88" s="32"/>
    </row>
    <row r="89" spans="1:90" s="1" customFormat="1" ht="15.15" customHeight="1">
      <c r="B89" s="32"/>
      <c r="C89" s="27" t="s">
        <v>23</v>
      </c>
      <c r="L89" s="3" t="str">
        <f>IF(E11= "","",E11)</f>
        <v>Jaroslav Fekula,obhospodarovateľ lesa, Radôstka 65</v>
      </c>
      <c r="AI89" s="27" t="s">
        <v>29</v>
      </c>
      <c r="AM89" s="202" t="str">
        <f>IF(E17="","",E17)</f>
        <v>Ing.František Haber</v>
      </c>
      <c r="AN89" s="203"/>
      <c r="AO89" s="203"/>
      <c r="AP89" s="203"/>
      <c r="AR89" s="32"/>
      <c r="AS89" s="204" t="s">
        <v>55</v>
      </c>
      <c r="AT89" s="205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0" s="1" customFormat="1" ht="15.15" customHeight="1">
      <c r="B90" s="32"/>
      <c r="C90" s="27" t="s">
        <v>27</v>
      </c>
      <c r="L90" s="3" t="str">
        <f>IF(E14= "Vyplň údaj","",E14)</f>
        <v/>
      </c>
      <c r="AI90" s="27" t="s">
        <v>32</v>
      </c>
      <c r="AM90" s="202" t="str">
        <f>IF(E20="","",E20)</f>
        <v>Stanislav Hlubina</v>
      </c>
      <c r="AN90" s="203"/>
      <c r="AO90" s="203"/>
      <c r="AP90" s="203"/>
      <c r="AR90" s="32"/>
      <c r="AS90" s="206"/>
      <c r="AT90" s="207"/>
      <c r="BD90" s="56"/>
    </row>
    <row r="91" spans="1:90" s="1" customFormat="1" ht="10.8" customHeight="1">
      <c r="B91" s="32"/>
      <c r="AR91" s="32"/>
      <c r="AS91" s="206"/>
      <c r="AT91" s="207"/>
      <c r="BD91" s="56"/>
    </row>
    <row r="92" spans="1:90" s="1" customFormat="1" ht="29.25" customHeight="1">
      <c r="B92" s="32"/>
      <c r="C92" s="194" t="s">
        <v>56</v>
      </c>
      <c r="D92" s="195"/>
      <c r="E92" s="195"/>
      <c r="F92" s="195"/>
      <c r="G92" s="195"/>
      <c r="H92" s="57"/>
      <c r="I92" s="196" t="s">
        <v>57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58</v>
      </c>
      <c r="AH92" s="195"/>
      <c r="AI92" s="195"/>
      <c r="AJ92" s="195"/>
      <c r="AK92" s="195"/>
      <c r="AL92" s="195"/>
      <c r="AM92" s="195"/>
      <c r="AN92" s="196" t="s">
        <v>59</v>
      </c>
      <c r="AO92" s="195"/>
      <c r="AP92" s="198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0" s="1" customFormat="1" ht="10.8" customHeight="1">
      <c r="B93" s="32"/>
      <c r="AR93" s="32"/>
      <c r="AS93" s="62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0" s="5" customFormat="1" ht="32.4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8">
        <f>ROUND(AG95,2)</f>
        <v>158128.78</v>
      </c>
      <c r="AH94" s="218"/>
      <c r="AI94" s="218"/>
      <c r="AJ94" s="218"/>
      <c r="AK94" s="218"/>
      <c r="AL94" s="218"/>
      <c r="AM94" s="218"/>
      <c r="AN94" s="219">
        <f>SUM(AG94,AT94)</f>
        <v>189754.54</v>
      </c>
      <c r="AO94" s="219"/>
      <c r="AP94" s="219"/>
      <c r="AQ94" s="67" t="s">
        <v>1</v>
      </c>
      <c r="AR94" s="63"/>
      <c r="AS94" s="68">
        <f>ROUND(AS95,2)</f>
        <v>0</v>
      </c>
      <c r="AT94" s="69">
        <f>ROUND(SUM(AV94:AW94),2)</f>
        <v>31625.759999999998</v>
      </c>
      <c r="AU94" s="70">
        <f>ROUND(AU95,5)</f>
        <v>0</v>
      </c>
      <c r="AV94" s="69">
        <f>ROUND(AZ94*L29,2)</f>
        <v>0</v>
      </c>
      <c r="AW94" s="69">
        <f>ROUND(BA94*L30,2)</f>
        <v>31625.759999999998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158128.78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74</v>
      </c>
      <c r="BT94" s="72" t="s">
        <v>75</v>
      </c>
      <c r="BV94" s="72" t="s">
        <v>76</v>
      </c>
      <c r="BW94" s="72" t="s">
        <v>4</v>
      </c>
      <c r="BX94" s="72" t="s">
        <v>77</v>
      </c>
      <c r="CL94" s="72" t="s">
        <v>1</v>
      </c>
    </row>
    <row r="95" spans="1:90" s="6" customFormat="1" ht="37.5" customHeight="1">
      <c r="A95" s="73" t="s">
        <v>78</v>
      </c>
      <c r="B95" s="74"/>
      <c r="C95" s="75"/>
      <c r="D95" s="217" t="s">
        <v>13</v>
      </c>
      <c r="E95" s="217"/>
      <c r="F95" s="217"/>
      <c r="G95" s="217"/>
      <c r="H95" s="217"/>
      <c r="I95" s="76"/>
      <c r="J95" s="217" t="s">
        <v>16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'0482 - Zlepšenie kvality ...'!J28</f>
        <v>158128.78</v>
      </c>
      <c r="AH95" s="216"/>
      <c r="AI95" s="216"/>
      <c r="AJ95" s="216"/>
      <c r="AK95" s="216"/>
      <c r="AL95" s="216"/>
      <c r="AM95" s="216"/>
      <c r="AN95" s="215">
        <f>SUM(AG95,AT95)</f>
        <v>194498.4</v>
      </c>
      <c r="AO95" s="216"/>
      <c r="AP95" s="216"/>
      <c r="AQ95" s="77" t="s">
        <v>79</v>
      </c>
      <c r="AR95" s="74"/>
      <c r="AS95" s="78">
        <v>0</v>
      </c>
      <c r="AT95" s="79">
        <f>ROUND(SUM(AV95:AW95),2)</f>
        <v>36369.620000000003</v>
      </c>
      <c r="AU95" s="80">
        <f>'0482 - Zlepšenie kvality ...'!P119</f>
        <v>0</v>
      </c>
      <c r="AV95" s="79">
        <f>'0482 - Zlepšenie kvality ...'!J31</f>
        <v>0</v>
      </c>
      <c r="AW95" s="79">
        <f>'0482 - Zlepšenie kvality ...'!J32</f>
        <v>36369.620000000003</v>
      </c>
      <c r="AX95" s="79">
        <f>'0482 - Zlepšenie kvality ...'!J33</f>
        <v>0</v>
      </c>
      <c r="AY95" s="79">
        <f>'0482 - Zlepšenie kvality ...'!J34</f>
        <v>0</v>
      </c>
      <c r="AZ95" s="79">
        <f>'0482 - Zlepšenie kvality ...'!F31</f>
        <v>0</v>
      </c>
      <c r="BA95" s="79">
        <f>'0482 - Zlepšenie kvality ...'!F32</f>
        <v>158128.78</v>
      </c>
      <c r="BB95" s="79">
        <f>'0482 - Zlepšenie kvality ...'!F33</f>
        <v>0</v>
      </c>
      <c r="BC95" s="79">
        <f>'0482 - Zlepšenie kvality ...'!F34</f>
        <v>0</v>
      </c>
      <c r="BD95" s="81">
        <f>'0482 - Zlepšenie kvality ...'!F35</f>
        <v>0</v>
      </c>
      <c r="BT95" s="82" t="s">
        <v>80</v>
      </c>
      <c r="BU95" s="82" t="s">
        <v>81</v>
      </c>
      <c r="BV95" s="82" t="s">
        <v>76</v>
      </c>
      <c r="BW95" s="82" t="s">
        <v>4</v>
      </c>
      <c r="BX95" s="82" t="s">
        <v>77</v>
      </c>
      <c r="CL95" s="82" t="s">
        <v>1</v>
      </c>
    </row>
    <row r="96" spans="1:90" s="1" customFormat="1" ht="30" customHeight="1">
      <c r="B96" s="32"/>
      <c r="AR96" s="32"/>
    </row>
    <row r="97" spans="2:44" s="1" customFormat="1" ht="7.05" customHeight="1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2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482 - Zlepšenie kvality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M230"/>
  <sheetViews>
    <sheetView showGridLines="0" tabSelected="1" view="pageBreakPreview" topLeftCell="A5" zoomScale="60" zoomScaleNormal="100" workbookViewId="0">
      <selection activeCell="J114" sqref="J114"/>
    </sheetView>
  </sheetViews>
  <sheetFormatPr defaultRowHeight="10.199999999999999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4</v>
      </c>
    </row>
    <row r="3" spans="2:46" ht="7.0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2:46" ht="25.05" customHeight="1">
      <c r="B4" s="20"/>
      <c r="D4" s="21" t="s">
        <v>279</v>
      </c>
      <c r="L4" s="20"/>
      <c r="M4" s="83" t="s">
        <v>9</v>
      </c>
      <c r="AT4" s="17" t="s">
        <v>3</v>
      </c>
    </row>
    <row r="5" spans="2:46" ht="7.05" customHeight="1">
      <c r="B5" s="20"/>
      <c r="L5" s="20"/>
    </row>
    <row r="6" spans="2:46" s="1" customFormat="1" ht="12" customHeight="1">
      <c r="B6" s="32"/>
      <c r="D6" s="27" t="s">
        <v>15</v>
      </c>
      <c r="L6" s="32"/>
    </row>
    <row r="7" spans="2:46" s="1" customFormat="1" ht="30" customHeight="1">
      <c r="B7" s="32"/>
      <c r="E7" s="199" t="s">
        <v>16</v>
      </c>
      <c r="F7" s="231"/>
      <c r="G7" s="231"/>
      <c r="H7" s="231"/>
      <c r="L7" s="32"/>
    </row>
    <row r="8" spans="2:46" s="1" customFormat="1">
      <c r="B8" s="32"/>
      <c r="L8" s="32"/>
    </row>
    <row r="9" spans="2:46" s="1" customFormat="1" ht="12" customHeight="1">
      <c r="B9" s="32"/>
      <c r="D9" s="27" t="s">
        <v>17</v>
      </c>
      <c r="F9" s="25" t="s">
        <v>1</v>
      </c>
      <c r="I9" s="27" t="s">
        <v>18</v>
      </c>
      <c r="J9" s="25" t="s">
        <v>1</v>
      </c>
      <c r="L9" s="32"/>
    </row>
    <row r="10" spans="2:46" s="1" customFormat="1" ht="12" customHeight="1">
      <c r="B10" s="32"/>
      <c r="D10" s="27" t="s">
        <v>19</v>
      </c>
      <c r="F10" s="25" t="s">
        <v>20</v>
      </c>
      <c r="I10" s="27" t="s">
        <v>21</v>
      </c>
      <c r="J10" s="53">
        <v>45671</v>
      </c>
      <c r="L10" s="32"/>
    </row>
    <row r="11" spans="2:46" s="1" customFormat="1" ht="10.8" customHeight="1">
      <c r="B11" s="32"/>
      <c r="L11" s="32"/>
    </row>
    <row r="12" spans="2:46" s="1" customFormat="1" ht="12" customHeight="1">
      <c r="B12" s="32"/>
      <c r="D12" s="27" t="s">
        <v>23</v>
      </c>
      <c r="I12" s="27" t="s">
        <v>24</v>
      </c>
      <c r="J12" s="25" t="s">
        <v>1</v>
      </c>
      <c r="L12" s="32"/>
    </row>
    <row r="13" spans="2:46" s="1" customFormat="1" ht="18" customHeight="1">
      <c r="B13" s="32"/>
      <c r="E13" s="25" t="s">
        <v>25</v>
      </c>
      <c r="I13" s="27" t="s">
        <v>26</v>
      </c>
      <c r="J13" s="25" t="s">
        <v>1</v>
      </c>
      <c r="L13" s="32"/>
    </row>
    <row r="14" spans="2:46" s="1" customFormat="1" ht="7.05" customHeight="1">
      <c r="B14" s="32"/>
      <c r="L14" s="32"/>
    </row>
    <row r="15" spans="2:46" s="1" customFormat="1" ht="12" customHeight="1">
      <c r="B15" s="32"/>
      <c r="D15" s="27" t="s">
        <v>27</v>
      </c>
      <c r="I15" s="27" t="s">
        <v>24</v>
      </c>
      <c r="J15" s="28">
        <v>22605789</v>
      </c>
      <c r="L15" s="32"/>
    </row>
    <row r="16" spans="2:46" s="1" customFormat="1" ht="18" customHeight="1">
      <c r="B16" s="32"/>
      <c r="E16" s="232" t="s">
        <v>277</v>
      </c>
      <c r="F16" s="223"/>
      <c r="G16" s="223"/>
      <c r="H16" s="223"/>
      <c r="I16" s="27" t="s">
        <v>26</v>
      </c>
      <c r="J16" s="28" t="s">
        <v>278</v>
      </c>
      <c r="L16" s="32"/>
    </row>
    <row r="17" spans="2:52" s="1" customFormat="1" ht="7.05" customHeight="1">
      <c r="B17" s="32"/>
      <c r="L17" s="32"/>
    </row>
    <row r="18" spans="2:52" s="1" customFormat="1" ht="12" customHeight="1">
      <c r="B18" s="32"/>
      <c r="D18" s="27" t="s">
        <v>29</v>
      </c>
      <c r="I18" s="27" t="s">
        <v>24</v>
      </c>
      <c r="J18" s="25" t="s">
        <v>1</v>
      </c>
      <c r="L18" s="32"/>
    </row>
    <row r="19" spans="2:52" s="1" customFormat="1" ht="18" customHeight="1">
      <c r="B19" s="32"/>
      <c r="E19" s="25" t="s">
        <v>30</v>
      </c>
      <c r="I19" s="27" t="s">
        <v>26</v>
      </c>
      <c r="J19" s="25" t="s">
        <v>1</v>
      </c>
      <c r="L19" s="32"/>
    </row>
    <row r="20" spans="2:52" s="1" customFormat="1" ht="7.05" customHeight="1">
      <c r="B20" s="32"/>
      <c r="L20" s="32"/>
    </row>
    <row r="21" spans="2:52" s="1" customFormat="1" ht="12" customHeight="1">
      <c r="B21" s="32"/>
      <c r="D21" s="27" t="s">
        <v>32</v>
      </c>
      <c r="I21" s="27" t="s">
        <v>24</v>
      </c>
      <c r="J21" s="25" t="s">
        <v>1</v>
      </c>
      <c r="L21" s="32"/>
    </row>
    <row r="22" spans="2:52" s="1" customFormat="1" ht="18" customHeight="1">
      <c r="B22" s="32"/>
      <c r="E22" s="25" t="s">
        <v>33</v>
      </c>
      <c r="I22" s="27" t="s">
        <v>26</v>
      </c>
      <c r="J22" s="25" t="s">
        <v>1</v>
      </c>
      <c r="L22" s="32"/>
    </row>
    <row r="23" spans="2:52" s="1" customFormat="1" ht="7.05" customHeight="1">
      <c r="B23" s="32"/>
      <c r="L23" s="32"/>
    </row>
    <row r="24" spans="2:52" s="1" customFormat="1" ht="12" customHeight="1">
      <c r="B24" s="32"/>
      <c r="D24" s="27" t="s">
        <v>34</v>
      </c>
      <c r="L24" s="32"/>
    </row>
    <row r="25" spans="2:52" s="7" customFormat="1" ht="16.5" customHeight="1">
      <c r="B25" s="84"/>
      <c r="E25" s="227" t="s">
        <v>1</v>
      </c>
      <c r="F25" s="227"/>
      <c r="G25" s="227"/>
      <c r="H25" s="227"/>
      <c r="L25" s="84"/>
    </row>
    <row r="26" spans="2:52" s="1" customFormat="1" ht="7.05" customHeight="1">
      <c r="B26" s="32"/>
      <c r="L26" s="32"/>
    </row>
    <row r="27" spans="2:52" s="1" customFormat="1" ht="7.05" customHeight="1">
      <c r="B27" s="32"/>
      <c r="D27" s="54"/>
      <c r="E27" s="54"/>
      <c r="F27" s="54"/>
      <c r="G27" s="54"/>
      <c r="H27" s="54"/>
      <c r="I27" s="54"/>
      <c r="J27" s="54"/>
      <c r="K27" s="54"/>
      <c r="L27" s="32"/>
    </row>
    <row r="28" spans="2:52" s="1" customFormat="1" ht="25.35" customHeight="1">
      <c r="B28" s="32"/>
      <c r="D28" s="85" t="s">
        <v>35</v>
      </c>
      <c r="J28" s="66">
        <f>ROUND(J119, 2)</f>
        <v>158128.78</v>
      </c>
      <c r="L28" s="32"/>
    </row>
    <row r="29" spans="2:52" s="1" customFormat="1" ht="7.05" customHeight="1">
      <c r="B29" s="32"/>
      <c r="D29" s="54"/>
      <c r="E29" s="54"/>
      <c r="F29" s="54"/>
      <c r="G29" s="54"/>
      <c r="H29" s="54"/>
      <c r="I29" s="54"/>
      <c r="J29" s="54"/>
      <c r="K29" s="54"/>
      <c r="L29" s="86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</row>
    <row r="30" spans="2:52" s="1" customFormat="1" ht="14.4" customHeight="1">
      <c r="B30" s="32"/>
      <c r="F30" s="35" t="s">
        <v>37</v>
      </c>
      <c r="I30" s="35" t="s">
        <v>36</v>
      </c>
      <c r="J30" s="35" t="s">
        <v>38</v>
      </c>
      <c r="L30" s="86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</row>
    <row r="31" spans="2:52" s="1" customFormat="1" ht="14.4" customHeight="1">
      <c r="B31" s="32"/>
      <c r="D31" s="88" t="s">
        <v>39</v>
      </c>
      <c r="E31" s="37" t="s">
        <v>40</v>
      </c>
      <c r="F31" s="89">
        <f>ROUND((SUM(BE119:BE229)),  2)</f>
        <v>0</v>
      </c>
      <c r="G31" s="87"/>
      <c r="H31" s="87"/>
      <c r="I31" s="90">
        <v>0.23</v>
      </c>
      <c r="J31" s="89">
        <f>ROUND(((SUM(BE119:BE229))*I31),  2)</f>
        <v>0</v>
      </c>
      <c r="L31" s="32"/>
    </row>
    <row r="32" spans="2:52" s="1" customFormat="1" ht="14.4" customHeight="1">
      <c r="B32" s="32"/>
      <c r="E32" s="37" t="s">
        <v>41</v>
      </c>
      <c r="F32" s="89">
        <f>ROUND((SUM(BF119:BF229)),  2)</f>
        <v>158128.78</v>
      </c>
      <c r="G32" s="87"/>
      <c r="H32" s="87"/>
      <c r="I32" s="90">
        <v>0.23</v>
      </c>
      <c r="J32" s="89">
        <f>ROUND(((SUM(BF119:BF229))*I32),  2)</f>
        <v>36369.620000000003</v>
      </c>
      <c r="L32" s="32"/>
    </row>
    <row r="33" spans="2:52" s="1" customFormat="1" ht="14.4" hidden="1" customHeight="1">
      <c r="B33" s="32"/>
      <c r="E33" s="27" t="s">
        <v>42</v>
      </c>
      <c r="F33" s="91">
        <f>ROUND((SUM(BG119:BG229)),  2)</f>
        <v>0</v>
      </c>
      <c r="I33" s="92">
        <v>0.2</v>
      </c>
      <c r="J33" s="91">
        <f>0</f>
        <v>0</v>
      </c>
      <c r="L33" s="86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</row>
    <row r="34" spans="2:52" s="1" customFormat="1" ht="14.4" hidden="1" customHeight="1">
      <c r="B34" s="32"/>
      <c r="E34" s="27" t="s">
        <v>43</v>
      </c>
      <c r="F34" s="91">
        <f>ROUND((SUM(BH119:BH229)),  2)</f>
        <v>0</v>
      </c>
      <c r="I34" s="92">
        <v>0.2</v>
      </c>
      <c r="J34" s="91">
        <f>0</f>
        <v>0</v>
      </c>
      <c r="L34" s="32"/>
    </row>
    <row r="35" spans="2:52" s="1" customFormat="1" ht="14.4" hidden="1" customHeight="1">
      <c r="B35" s="32"/>
      <c r="E35" s="37" t="s">
        <v>44</v>
      </c>
      <c r="F35" s="89">
        <f>ROUND((SUM(BI119:BI229)),  2)</f>
        <v>0</v>
      </c>
      <c r="G35" s="87"/>
      <c r="H35" s="87"/>
      <c r="I35" s="90">
        <v>0</v>
      </c>
      <c r="J35" s="89">
        <f>0</f>
        <v>0</v>
      </c>
      <c r="L35" s="32"/>
    </row>
    <row r="36" spans="2:52" s="1" customFormat="1" ht="7.05" customHeight="1">
      <c r="B36" s="32"/>
      <c r="L36" s="32"/>
    </row>
    <row r="37" spans="2:52" s="1" customFormat="1" ht="25.35" customHeight="1">
      <c r="B37" s="32"/>
      <c r="C37" s="93"/>
      <c r="D37" s="94" t="s">
        <v>45</v>
      </c>
      <c r="E37" s="57"/>
      <c r="F37" s="57"/>
      <c r="G37" s="95" t="s">
        <v>46</v>
      </c>
      <c r="H37" s="96" t="s">
        <v>47</v>
      </c>
      <c r="I37" s="57"/>
      <c r="J37" s="97">
        <f>SUM(J28:J35)</f>
        <v>194498.4</v>
      </c>
      <c r="K37" s="98"/>
      <c r="L37" s="32"/>
    </row>
    <row r="38" spans="2:52" s="1" customFormat="1" ht="14.4" customHeight="1">
      <c r="B38" s="32"/>
      <c r="L38" s="32"/>
    </row>
    <row r="39" spans="2:52" ht="14.4" customHeight="1">
      <c r="B39" s="20"/>
      <c r="L39" s="20"/>
    </row>
    <row r="40" spans="2:52" ht="14.4" customHeight="1">
      <c r="B40" s="20"/>
      <c r="L40" s="20"/>
    </row>
    <row r="41" spans="2:52" ht="14.4" customHeight="1">
      <c r="B41" s="20"/>
      <c r="L41" s="20"/>
    </row>
    <row r="42" spans="2:52" ht="14.4" customHeight="1">
      <c r="B42" s="20"/>
      <c r="L42" s="20"/>
    </row>
    <row r="43" spans="2:52" ht="14.4" customHeight="1">
      <c r="B43" s="20"/>
      <c r="L43" s="20"/>
    </row>
    <row r="44" spans="2:52" ht="14.4" customHeight="1">
      <c r="B44" s="20"/>
      <c r="L44" s="20"/>
    </row>
    <row r="45" spans="2:52" ht="14.4" customHeight="1">
      <c r="B45" s="20"/>
      <c r="L45" s="20"/>
    </row>
    <row r="46" spans="2:52" ht="14.4" customHeight="1">
      <c r="B46" s="20"/>
      <c r="L46" s="20"/>
    </row>
    <row r="47" spans="2:52" ht="14.4" customHeight="1">
      <c r="B47" s="20"/>
      <c r="L47" s="20"/>
    </row>
    <row r="48" spans="2:5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3.2">
      <c r="B61" s="32"/>
      <c r="D61" s="44" t="s">
        <v>50</v>
      </c>
      <c r="E61" s="34"/>
      <c r="F61" s="99" t="s">
        <v>51</v>
      </c>
      <c r="G61" s="44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.2">
      <c r="B65" s="32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3.2">
      <c r="B76" s="32"/>
      <c r="D76" s="44" t="s">
        <v>50</v>
      </c>
      <c r="E76" s="34"/>
      <c r="F76" s="99" t="s">
        <v>51</v>
      </c>
      <c r="G76" s="44" t="s">
        <v>50</v>
      </c>
      <c r="H76" s="34"/>
      <c r="I76" s="34"/>
      <c r="J76" s="100" t="s">
        <v>51</v>
      </c>
      <c r="K76" s="34"/>
      <c r="L76" s="32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2"/>
    </row>
    <row r="81" spans="2:47" s="1" customFormat="1" ht="7.0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2"/>
    </row>
    <row r="82" spans="2:47" s="1" customFormat="1" ht="25.05" customHeight="1">
      <c r="B82" s="32"/>
      <c r="C82" s="21" t="s">
        <v>280</v>
      </c>
      <c r="L82" s="32"/>
    </row>
    <row r="83" spans="2:47" s="1" customFormat="1" ht="7.0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30" customHeight="1">
      <c r="B85" s="32"/>
      <c r="E85" s="199" t="str">
        <f>E7</f>
        <v>Zlepšenie kvality životaschopnosti lesa v katastri obce Radôstka - dolina nad osadou Hulákovci</v>
      </c>
      <c r="F85" s="231"/>
      <c r="G85" s="231"/>
      <c r="H85" s="231"/>
      <c r="L85" s="32"/>
    </row>
    <row r="86" spans="2:47" s="1" customFormat="1" ht="7.05" customHeight="1">
      <c r="B86" s="32"/>
      <c r="L86" s="32"/>
    </row>
    <row r="87" spans="2:47" s="1" customFormat="1" ht="12" customHeight="1">
      <c r="B87" s="32"/>
      <c r="C87" s="27" t="s">
        <v>19</v>
      </c>
      <c r="F87" s="25" t="str">
        <f>F10</f>
        <v>Radôstka</v>
      </c>
      <c r="I87" s="27" t="s">
        <v>21</v>
      </c>
      <c r="J87" s="53">
        <f>IF(J10="","",J10)</f>
        <v>45671</v>
      </c>
      <c r="L87" s="32"/>
    </row>
    <row r="88" spans="2:47" s="1" customFormat="1" ht="7.05" customHeight="1">
      <c r="B88" s="32"/>
      <c r="L88" s="32"/>
    </row>
    <row r="89" spans="2:47" s="1" customFormat="1" ht="15.15" customHeight="1">
      <c r="B89" s="32"/>
      <c r="C89" s="27" t="s">
        <v>23</v>
      </c>
      <c r="F89" s="25" t="str">
        <f>E13</f>
        <v>Jaroslav Fekula,obhospodarovateľ lesa, Radôstka 65</v>
      </c>
      <c r="I89" s="27" t="s">
        <v>29</v>
      </c>
      <c r="J89" s="30" t="str">
        <f>E19</f>
        <v>Ing.František Haber</v>
      </c>
      <c r="L89" s="32"/>
    </row>
    <row r="90" spans="2:47" s="1" customFormat="1" ht="15.15" customHeight="1">
      <c r="B90" s="32"/>
      <c r="C90" s="27" t="s">
        <v>27</v>
      </c>
      <c r="F90" s="25" t="str">
        <f>IF(E16="","",E16)</f>
        <v>In. Pavol Šutý- EKOSTAV</v>
      </c>
      <c r="I90" s="27" t="s">
        <v>32</v>
      </c>
      <c r="J90" s="30" t="str">
        <f>E22</f>
        <v>Stanislav Hlubina</v>
      </c>
      <c r="L90" s="32"/>
    </row>
    <row r="91" spans="2:47" s="1" customFormat="1" ht="10.199999999999999" customHeight="1">
      <c r="B91" s="32"/>
      <c r="L91" s="32"/>
    </row>
    <row r="92" spans="2:47" s="1" customFormat="1" ht="29.25" customHeight="1">
      <c r="B92" s="32"/>
      <c r="C92" s="101" t="s">
        <v>82</v>
      </c>
      <c r="D92" s="93"/>
      <c r="E92" s="93"/>
      <c r="F92" s="93"/>
      <c r="G92" s="93"/>
      <c r="H92" s="93"/>
      <c r="I92" s="93"/>
      <c r="J92" s="102" t="s">
        <v>83</v>
      </c>
      <c r="K92" s="93"/>
      <c r="L92" s="32"/>
    </row>
    <row r="93" spans="2:47" s="1" customFormat="1" ht="10.199999999999999" customHeight="1">
      <c r="B93" s="32"/>
      <c r="L93" s="32"/>
    </row>
    <row r="94" spans="2:47" s="1" customFormat="1" ht="22.8" customHeight="1">
      <c r="B94" s="32"/>
      <c r="C94" s="103" t="s">
        <v>84</v>
      </c>
      <c r="J94" s="66">
        <f>J119</f>
        <v>158128.78</v>
      </c>
      <c r="L94" s="32"/>
      <c r="AU94" s="17" t="s">
        <v>85</v>
      </c>
    </row>
    <row r="95" spans="2:47" s="8" customFormat="1" ht="25.05" customHeight="1">
      <c r="B95" s="104"/>
      <c r="D95" s="105" t="s">
        <v>86</v>
      </c>
      <c r="E95" s="106"/>
      <c r="F95" s="106"/>
      <c r="G95" s="106"/>
      <c r="H95" s="106"/>
      <c r="I95" s="106"/>
      <c r="J95" s="107">
        <f>J120</f>
        <v>158128.78</v>
      </c>
      <c r="L95" s="104"/>
    </row>
    <row r="96" spans="2:47" s="9" customFormat="1" ht="19.95" customHeight="1">
      <c r="B96" s="108"/>
      <c r="D96" s="109" t="s">
        <v>87</v>
      </c>
      <c r="E96" s="110"/>
      <c r="F96" s="110"/>
      <c r="G96" s="110"/>
      <c r="H96" s="110"/>
      <c r="I96" s="110"/>
      <c r="J96" s="111">
        <f>J121</f>
        <v>84854.01</v>
      </c>
      <c r="L96" s="108"/>
    </row>
    <row r="97" spans="2:12" s="9" customFormat="1" ht="19.95" customHeight="1">
      <c r="B97" s="108"/>
      <c r="D97" s="109" t="s">
        <v>88</v>
      </c>
      <c r="E97" s="110"/>
      <c r="F97" s="110"/>
      <c r="G97" s="110"/>
      <c r="H97" s="110"/>
      <c r="I97" s="110"/>
      <c r="J97" s="111">
        <f>J196</f>
        <v>22185.03</v>
      </c>
      <c r="L97" s="108"/>
    </row>
    <row r="98" spans="2:12" s="9" customFormat="1" ht="19.95" customHeight="1">
      <c r="B98" s="108"/>
      <c r="D98" s="109" t="s">
        <v>89</v>
      </c>
      <c r="E98" s="110"/>
      <c r="F98" s="110"/>
      <c r="G98" s="110"/>
      <c r="H98" s="110"/>
      <c r="I98" s="110"/>
      <c r="J98" s="111">
        <f>J203</f>
        <v>6641.2800000000007</v>
      </c>
      <c r="L98" s="108"/>
    </row>
    <row r="99" spans="2:12" s="9" customFormat="1" ht="19.95" customHeight="1">
      <c r="B99" s="108"/>
      <c r="D99" s="109" t="s">
        <v>90</v>
      </c>
      <c r="E99" s="110"/>
      <c r="F99" s="110"/>
      <c r="G99" s="110"/>
      <c r="H99" s="110"/>
      <c r="I99" s="110"/>
      <c r="J99" s="111">
        <f>J210</f>
        <v>34072.600000000006</v>
      </c>
      <c r="L99" s="108"/>
    </row>
    <row r="100" spans="2:12" s="9" customFormat="1" ht="19.95" customHeight="1">
      <c r="B100" s="108"/>
      <c r="D100" s="109" t="s">
        <v>91</v>
      </c>
      <c r="E100" s="110"/>
      <c r="F100" s="110"/>
      <c r="G100" s="110"/>
      <c r="H100" s="110"/>
      <c r="I100" s="110"/>
      <c r="J100" s="111">
        <f>J225</f>
        <v>761.59999999999991</v>
      </c>
      <c r="L100" s="108"/>
    </row>
    <row r="101" spans="2:12" s="9" customFormat="1" ht="19.95" customHeight="1">
      <c r="B101" s="108"/>
      <c r="D101" s="109" t="s">
        <v>92</v>
      </c>
      <c r="E101" s="110"/>
      <c r="F101" s="110"/>
      <c r="G101" s="110"/>
      <c r="H101" s="110"/>
      <c r="I101" s="110"/>
      <c r="J101" s="111">
        <f>J228</f>
        <v>9614.26</v>
      </c>
      <c r="L101" s="108"/>
    </row>
    <row r="102" spans="2:12" s="1" customFormat="1" ht="21.75" customHeight="1">
      <c r="B102" s="32"/>
      <c r="L102" s="32"/>
    </row>
    <row r="103" spans="2:12" s="1" customFormat="1" ht="7.0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2"/>
    </row>
    <row r="107" spans="2:12" s="1" customFormat="1" ht="7.0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2"/>
    </row>
    <row r="108" spans="2:12" s="1" customFormat="1" ht="25.05" customHeight="1">
      <c r="B108" s="32"/>
      <c r="C108" s="21" t="s">
        <v>281</v>
      </c>
      <c r="L108" s="32"/>
    </row>
    <row r="109" spans="2:12" s="1" customFormat="1" ht="7.05" customHeight="1">
      <c r="B109" s="32"/>
      <c r="L109" s="32"/>
    </row>
    <row r="110" spans="2:12" s="1" customFormat="1" ht="12" customHeight="1">
      <c r="B110" s="32"/>
      <c r="C110" s="27" t="s">
        <v>15</v>
      </c>
      <c r="L110" s="32"/>
    </row>
    <row r="111" spans="2:12" s="1" customFormat="1" ht="30" customHeight="1">
      <c r="B111" s="32"/>
      <c r="E111" s="199" t="str">
        <f>E7</f>
        <v>Zlepšenie kvality životaschopnosti lesa v katastri obce Radôstka - dolina nad osadou Hulákovci</v>
      </c>
      <c r="F111" s="231"/>
      <c r="G111" s="231"/>
      <c r="H111" s="231"/>
      <c r="L111" s="32"/>
    </row>
    <row r="112" spans="2:12" s="1" customFormat="1" ht="7.05" customHeight="1">
      <c r="B112" s="32"/>
      <c r="L112" s="32"/>
    </row>
    <row r="113" spans="2:65" s="1" customFormat="1" ht="12" customHeight="1">
      <c r="B113" s="32"/>
      <c r="C113" s="27" t="s">
        <v>19</v>
      </c>
      <c r="F113" s="25" t="str">
        <f>F10</f>
        <v>Radôstka</v>
      </c>
      <c r="I113" s="27" t="s">
        <v>21</v>
      </c>
      <c r="J113" s="53">
        <f>IF(J10="","",J10)</f>
        <v>45671</v>
      </c>
      <c r="L113" s="32"/>
    </row>
    <row r="114" spans="2:65" s="1" customFormat="1" ht="7.05" customHeight="1">
      <c r="B114" s="32"/>
      <c r="L114" s="32"/>
    </row>
    <row r="115" spans="2:65" s="1" customFormat="1" ht="15.15" customHeight="1">
      <c r="B115" s="32"/>
      <c r="C115" s="27" t="s">
        <v>23</v>
      </c>
      <c r="F115" s="25" t="str">
        <f>E13</f>
        <v>Jaroslav Fekula,obhospodarovateľ lesa, Radôstka 65</v>
      </c>
      <c r="I115" s="27" t="s">
        <v>29</v>
      </c>
      <c r="J115" s="30" t="str">
        <f>E19</f>
        <v>Ing.František Haber</v>
      </c>
      <c r="L115" s="32"/>
    </row>
    <row r="116" spans="2:65" s="1" customFormat="1" ht="15.15" customHeight="1">
      <c r="B116" s="32"/>
      <c r="C116" s="27" t="s">
        <v>27</v>
      </c>
      <c r="F116" s="25" t="str">
        <f>IF(E16="","",E16)</f>
        <v>In. Pavol Šutý- EKOSTAV</v>
      </c>
      <c r="I116" s="27" t="s">
        <v>32</v>
      </c>
      <c r="J116" s="30" t="str">
        <f>E22</f>
        <v>Stanislav Hlubina</v>
      </c>
      <c r="L116" s="32"/>
    </row>
    <row r="117" spans="2:65" s="1" customFormat="1" ht="10.199999999999999" customHeight="1">
      <c r="B117" s="32"/>
      <c r="L117" s="32"/>
    </row>
    <row r="118" spans="2:65" s="10" customFormat="1" ht="29.25" customHeight="1">
      <c r="B118" s="112"/>
      <c r="C118" s="113" t="s">
        <v>93</v>
      </c>
      <c r="D118" s="114" t="s">
        <v>60</v>
      </c>
      <c r="E118" s="114" t="s">
        <v>56</v>
      </c>
      <c r="F118" s="114" t="s">
        <v>57</v>
      </c>
      <c r="G118" s="114" t="s">
        <v>94</v>
      </c>
      <c r="H118" s="114" t="s">
        <v>95</v>
      </c>
      <c r="I118" s="114" t="s">
        <v>96</v>
      </c>
      <c r="J118" s="115" t="s">
        <v>83</v>
      </c>
      <c r="K118" s="116" t="s">
        <v>97</v>
      </c>
      <c r="L118" s="112"/>
      <c r="M118" s="59" t="s">
        <v>1</v>
      </c>
      <c r="N118" s="60" t="s">
        <v>39</v>
      </c>
      <c r="O118" s="60" t="s">
        <v>98</v>
      </c>
      <c r="P118" s="60" t="s">
        <v>99</v>
      </c>
      <c r="Q118" s="60" t="s">
        <v>100</v>
      </c>
      <c r="R118" s="60" t="s">
        <v>101</v>
      </c>
      <c r="S118" s="60" t="s">
        <v>102</v>
      </c>
      <c r="T118" s="61" t="s">
        <v>103</v>
      </c>
    </row>
    <row r="119" spans="2:65" s="1" customFormat="1" ht="22.8" customHeight="1">
      <c r="B119" s="32"/>
      <c r="C119" s="64" t="s">
        <v>84</v>
      </c>
      <c r="J119" s="117">
        <f>BK119</f>
        <v>158128.78</v>
      </c>
      <c r="L119" s="32"/>
      <c r="M119" s="62"/>
      <c r="N119" s="54"/>
      <c r="O119" s="54"/>
      <c r="P119" s="118">
        <f>P120</f>
        <v>0</v>
      </c>
      <c r="Q119" s="54"/>
      <c r="R119" s="118">
        <f>R120</f>
        <v>839.67273424000007</v>
      </c>
      <c r="S119" s="54"/>
      <c r="T119" s="119">
        <f>T120</f>
        <v>0</v>
      </c>
      <c r="AT119" s="17" t="s">
        <v>74</v>
      </c>
      <c r="AU119" s="17" t="s">
        <v>85</v>
      </c>
      <c r="BK119" s="120">
        <f>BK120</f>
        <v>158128.78</v>
      </c>
    </row>
    <row r="120" spans="2:65" s="11" customFormat="1" ht="25.95" customHeight="1">
      <c r="B120" s="121"/>
      <c r="D120" s="122" t="s">
        <v>74</v>
      </c>
      <c r="E120" s="123" t="s">
        <v>104</v>
      </c>
      <c r="F120" s="123" t="s">
        <v>105</v>
      </c>
      <c r="I120" s="124"/>
      <c r="J120" s="125">
        <f>BK120</f>
        <v>158128.78</v>
      </c>
      <c r="L120" s="121"/>
      <c r="M120" s="126"/>
      <c r="P120" s="127">
        <f>P121+P196+P203+P210+P225+P228</f>
        <v>0</v>
      </c>
      <c r="R120" s="127">
        <f>R121+R196+R203+R210+R225+R228</f>
        <v>839.67273424000007</v>
      </c>
      <c r="T120" s="128">
        <f>T121+T196+T203+T210+T225+T228</f>
        <v>0</v>
      </c>
      <c r="AR120" s="122" t="s">
        <v>80</v>
      </c>
      <c r="AT120" s="129" t="s">
        <v>74</v>
      </c>
      <c r="AU120" s="129" t="s">
        <v>75</v>
      </c>
      <c r="AY120" s="122" t="s">
        <v>106</v>
      </c>
      <c r="BK120" s="130">
        <f>BK121+BK196+BK203+BK210+BK225+BK228</f>
        <v>158128.78</v>
      </c>
    </row>
    <row r="121" spans="2:65" s="11" customFormat="1" ht="22.8" customHeight="1">
      <c r="B121" s="121"/>
      <c r="D121" s="122" t="s">
        <v>74</v>
      </c>
      <c r="E121" s="131" t="s">
        <v>80</v>
      </c>
      <c r="F121" s="131" t="s">
        <v>107</v>
      </c>
      <c r="I121" s="124"/>
      <c r="J121" s="132">
        <f>BK121</f>
        <v>84854.01</v>
      </c>
      <c r="L121" s="121"/>
      <c r="M121" s="126"/>
      <c r="P121" s="127">
        <f>SUM(P122:P195)</f>
        <v>0</v>
      </c>
      <c r="R121" s="127">
        <f>SUM(R122:R195)</f>
        <v>5.0490643200000003</v>
      </c>
      <c r="T121" s="128">
        <f>SUM(T122:T195)</f>
        <v>0</v>
      </c>
      <c r="AR121" s="122" t="s">
        <v>80</v>
      </c>
      <c r="AT121" s="129" t="s">
        <v>74</v>
      </c>
      <c r="AU121" s="129" t="s">
        <v>80</v>
      </c>
      <c r="AY121" s="122" t="s">
        <v>106</v>
      </c>
      <c r="BK121" s="130">
        <f>SUM(BK122:BK195)</f>
        <v>84854.01</v>
      </c>
    </row>
    <row r="122" spans="2:65" s="1" customFormat="1" ht="24.15" customHeight="1">
      <c r="B122" s="133"/>
      <c r="C122" s="134" t="s">
        <v>80</v>
      </c>
      <c r="D122" s="134" t="s">
        <v>108</v>
      </c>
      <c r="E122" s="135" t="s">
        <v>109</v>
      </c>
      <c r="F122" s="136" t="s">
        <v>110</v>
      </c>
      <c r="G122" s="137" t="s">
        <v>111</v>
      </c>
      <c r="H122" s="138">
        <v>608</v>
      </c>
      <c r="I122" s="139">
        <v>2.4500000000000002</v>
      </c>
      <c r="J122" s="140">
        <f>ROUND(I122*H122,2)</f>
        <v>1489.6</v>
      </c>
      <c r="K122" s="141"/>
      <c r="L122" s="32"/>
      <c r="M122" s="142" t="s">
        <v>1</v>
      </c>
      <c r="N122" s="143" t="s">
        <v>41</v>
      </c>
      <c r="P122" s="144">
        <f>O122*H122</f>
        <v>0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AR122" s="146" t="s">
        <v>112</v>
      </c>
      <c r="AT122" s="146" t="s">
        <v>108</v>
      </c>
      <c r="AU122" s="146" t="s">
        <v>113</v>
      </c>
      <c r="AY122" s="17" t="s">
        <v>106</v>
      </c>
      <c r="BE122" s="147">
        <f>IF(N122="základná",J122,0)</f>
        <v>0</v>
      </c>
      <c r="BF122" s="147">
        <f>IF(N122="znížená",J122,0)</f>
        <v>1489.6</v>
      </c>
      <c r="BG122" s="147">
        <f>IF(N122="zákl. prenesená",J122,0)</f>
        <v>0</v>
      </c>
      <c r="BH122" s="147">
        <f>IF(N122="zníž. prenesená",J122,0)</f>
        <v>0</v>
      </c>
      <c r="BI122" s="147">
        <f>IF(N122="nulová",J122,0)</f>
        <v>0</v>
      </c>
      <c r="BJ122" s="17" t="s">
        <v>113</v>
      </c>
      <c r="BK122" s="147">
        <f>ROUND(I122*H122,2)</f>
        <v>1489.6</v>
      </c>
      <c r="BL122" s="17" t="s">
        <v>112</v>
      </c>
      <c r="BM122" s="146" t="s">
        <v>114</v>
      </c>
    </row>
    <row r="123" spans="2:65" s="1" customFormat="1" ht="24.15" customHeight="1">
      <c r="B123" s="133"/>
      <c r="C123" s="134" t="s">
        <v>113</v>
      </c>
      <c r="D123" s="134" t="s">
        <v>108</v>
      </c>
      <c r="E123" s="135" t="s">
        <v>115</v>
      </c>
      <c r="F123" s="136" t="s">
        <v>116</v>
      </c>
      <c r="G123" s="137" t="s">
        <v>117</v>
      </c>
      <c r="H123" s="138">
        <v>389</v>
      </c>
      <c r="I123" s="139">
        <v>9.8000000000000007</v>
      </c>
      <c r="J123" s="140">
        <f>ROUND(I123*H123,2)</f>
        <v>3812.2</v>
      </c>
      <c r="K123" s="141"/>
      <c r="L123" s="32"/>
      <c r="M123" s="142" t="s">
        <v>1</v>
      </c>
      <c r="N123" s="143" t="s">
        <v>41</v>
      </c>
      <c r="P123" s="144">
        <f>O123*H123</f>
        <v>0</v>
      </c>
      <c r="Q123" s="144">
        <v>0</v>
      </c>
      <c r="R123" s="144">
        <f>Q123*H123</f>
        <v>0</v>
      </c>
      <c r="S123" s="144">
        <v>0</v>
      </c>
      <c r="T123" s="145">
        <f>S123*H123</f>
        <v>0</v>
      </c>
      <c r="AR123" s="146" t="s">
        <v>112</v>
      </c>
      <c r="AT123" s="146" t="s">
        <v>108</v>
      </c>
      <c r="AU123" s="146" t="s">
        <v>113</v>
      </c>
      <c r="AY123" s="17" t="s">
        <v>106</v>
      </c>
      <c r="BE123" s="147">
        <f>IF(N123="základná",J123,0)</f>
        <v>0</v>
      </c>
      <c r="BF123" s="147">
        <f>IF(N123="znížená",J123,0)</f>
        <v>3812.2</v>
      </c>
      <c r="BG123" s="147">
        <f>IF(N123="zákl. prenesená",J123,0)</f>
        <v>0</v>
      </c>
      <c r="BH123" s="147">
        <f>IF(N123="zníž. prenesená",J123,0)</f>
        <v>0</v>
      </c>
      <c r="BI123" s="147">
        <f>IF(N123="nulová",J123,0)</f>
        <v>0</v>
      </c>
      <c r="BJ123" s="17" t="s">
        <v>113</v>
      </c>
      <c r="BK123" s="147">
        <f>ROUND(I123*H123,2)</f>
        <v>3812.2</v>
      </c>
      <c r="BL123" s="17" t="s">
        <v>112</v>
      </c>
      <c r="BM123" s="146" t="s">
        <v>118</v>
      </c>
    </row>
    <row r="124" spans="2:65" s="1" customFormat="1" ht="24.15" customHeight="1">
      <c r="B124" s="133"/>
      <c r="C124" s="134" t="s">
        <v>119</v>
      </c>
      <c r="D124" s="134" t="s">
        <v>108</v>
      </c>
      <c r="E124" s="135" t="s">
        <v>120</v>
      </c>
      <c r="F124" s="136" t="s">
        <v>121</v>
      </c>
      <c r="G124" s="137" t="s">
        <v>117</v>
      </c>
      <c r="H124" s="138">
        <v>160</v>
      </c>
      <c r="I124" s="139">
        <v>26.2</v>
      </c>
      <c r="J124" s="140">
        <f>ROUND(I124*H124,2)</f>
        <v>4192</v>
      </c>
      <c r="K124" s="141"/>
      <c r="L124" s="32"/>
      <c r="M124" s="142" t="s">
        <v>1</v>
      </c>
      <c r="N124" s="143" t="s">
        <v>41</v>
      </c>
      <c r="P124" s="144">
        <f>O124*H124</f>
        <v>0</v>
      </c>
      <c r="Q124" s="144">
        <v>1.52E-5</v>
      </c>
      <c r="R124" s="144">
        <f>Q124*H124</f>
        <v>2.4320000000000001E-3</v>
      </c>
      <c r="S124" s="144">
        <v>0</v>
      </c>
      <c r="T124" s="145">
        <f>S124*H124</f>
        <v>0</v>
      </c>
      <c r="AR124" s="146" t="s">
        <v>112</v>
      </c>
      <c r="AT124" s="146" t="s">
        <v>108</v>
      </c>
      <c r="AU124" s="146" t="s">
        <v>113</v>
      </c>
      <c r="AY124" s="17" t="s">
        <v>106</v>
      </c>
      <c r="BE124" s="147">
        <f>IF(N124="základná",J124,0)</f>
        <v>0</v>
      </c>
      <c r="BF124" s="147">
        <f>IF(N124="znížená",J124,0)</f>
        <v>4192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7" t="s">
        <v>113</v>
      </c>
      <c r="BK124" s="147">
        <f>ROUND(I124*H124,2)</f>
        <v>4192</v>
      </c>
      <c r="BL124" s="17" t="s">
        <v>112</v>
      </c>
      <c r="BM124" s="146" t="s">
        <v>122</v>
      </c>
    </row>
    <row r="125" spans="2:65" s="12" customFormat="1">
      <c r="B125" s="148"/>
      <c r="D125" s="149" t="s">
        <v>123</v>
      </c>
      <c r="E125" s="150" t="s">
        <v>1</v>
      </c>
      <c r="F125" s="151" t="s">
        <v>124</v>
      </c>
      <c r="H125" s="152">
        <v>160</v>
      </c>
      <c r="I125" s="153"/>
      <c r="L125" s="148"/>
      <c r="M125" s="154"/>
      <c r="T125" s="155"/>
      <c r="AT125" s="150" t="s">
        <v>123</v>
      </c>
      <c r="AU125" s="150" t="s">
        <v>113</v>
      </c>
      <c r="AV125" s="12" t="s">
        <v>113</v>
      </c>
      <c r="AW125" s="12" t="s">
        <v>31</v>
      </c>
      <c r="AX125" s="12" t="s">
        <v>80</v>
      </c>
      <c r="AY125" s="150" t="s">
        <v>106</v>
      </c>
    </row>
    <row r="126" spans="2:65" s="1" customFormat="1" ht="24.15" customHeight="1">
      <c r="B126" s="133"/>
      <c r="C126" s="134" t="s">
        <v>112</v>
      </c>
      <c r="D126" s="134" t="s">
        <v>108</v>
      </c>
      <c r="E126" s="135" t="s">
        <v>125</v>
      </c>
      <c r="F126" s="136" t="s">
        <v>126</v>
      </c>
      <c r="G126" s="137" t="s">
        <v>117</v>
      </c>
      <c r="H126" s="138">
        <v>96</v>
      </c>
      <c r="I126" s="139">
        <v>42.02</v>
      </c>
      <c r="J126" s="140">
        <f>ROUND(I126*H126,2)</f>
        <v>4033.92</v>
      </c>
      <c r="K126" s="141"/>
      <c r="L126" s="32"/>
      <c r="M126" s="142" t="s">
        <v>1</v>
      </c>
      <c r="N126" s="143" t="s">
        <v>41</v>
      </c>
      <c r="P126" s="144">
        <f>O126*H126</f>
        <v>0</v>
      </c>
      <c r="Q126" s="144">
        <v>3.0939999999999999E-5</v>
      </c>
      <c r="R126" s="144">
        <f>Q126*H126</f>
        <v>2.9702399999999999E-3</v>
      </c>
      <c r="S126" s="144">
        <v>0</v>
      </c>
      <c r="T126" s="145">
        <f>S126*H126</f>
        <v>0</v>
      </c>
      <c r="AR126" s="146" t="s">
        <v>112</v>
      </c>
      <c r="AT126" s="146" t="s">
        <v>108</v>
      </c>
      <c r="AU126" s="146" t="s">
        <v>113</v>
      </c>
      <c r="AY126" s="17" t="s">
        <v>106</v>
      </c>
      <c r="BE126" s="147">
        <f>IF(N126="základná",J126,0)</f>
        <v>0</v>
      </c>
      <c r="BF126" s="147">
        <f>IF(N126="znížená",J126,0)</f>
        <v>4033.92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7" t="s">
        <v>113</v>
      </c>
      <c r="BK126" s="147">
        <f>ROUND(I126*H126,2)</f>
        <v>4033.92</v>
      </c>
      <c r="BL126" s="17" t="s">
        <v>112</v>
      </c>
      <c r="BM126" s="146" t="s">
        <v>127</v>
      </c>
    </row>
    <row r="127" spans="2:65" s="12" customFormat="1">
      <c r="B127" s="148"/>
      <c r="D127" s="149" t="s">
        <v>123</v>
      </c>
      <c r="E127" s="150" t="s">
        <v>1</v>
      </c>
      <c r="F127" s="151" t="s">
        <v>128</v>
      </c>
      <c r="H127" s="152">
        <v>96</v>
      </c>
      <c r="I127" s="153"/>
      <c r="L127" s="148"/>
      <c r="M127" s="154"/>
      <c r="T127" s="155"/>
      <c r="AT127" s="150" t="s">
        <v>123</v>
      </c>
      <c r="AU127" s="150" t="s">
        <v>113</v>
      </c>
      <c r="AV127" s="12" t="s">
        <v>113</v>
      </c>
      <c r="AW127" s="12" t="s">
        <v>31</v>
      </c>
      <c r="AX127" s="12" t="s">
        <v>80</v>
      </c>
      <c r="AY127" s="150" t="s">
        <v>106</v>
      </c>
    </row>
    <row r="128" spans="2:65" s="1" customFormat="1" ht="24.15" customHeight="1">
      <c r="B128" s="133"/>
      <c r="C128" s="134" t="s">
        <v>129</v>
      </c>
      <c r="D128" s="134" t="s">
        <v>108</v>
      </c>
      <c r="E128" s="135" t="s">
        <v>130</v>
      </c>
      <c r="F128" s="136" t="s">
        <v>131</v>
      </c>
      <c r="G128" s="137" t="s">
        <v>117</v>
      </c>
      <c r="H128" s="138">
        <v>32</v>
      </c>
      <c r="I128" s="139">
        <v>73.02</v>
      </c>
      <c r="J128" s="140">
        <f>ROUND(I128*H128,2)</f>
        <v>2336.64</v>
      </c>
      <c r="K128" s="141"/>
      <c r="L128" s="32"/>
      <c r="M128" s="142" t="s">
        <v>1</v>
      </c>
      <c r="N128" s="143" t="s">
        <v>41</v>
      </c>
      <c r="P128" s="144">
        <f>O128*H128</f>
        <v>0</v>
      </c>
      <c r="Q128" s="144">
        <v>3.0939999999999999E-5</v>
      </c>
      <c r="R128" s="144">
        <f>Q128*H128</f>
        <v>9.9007999999999995E-4</v>
      </c>
      <c r="S128" s="144">
        <v>0</v>
      </c>
      <c r="T128" s="145">
        <f>S128*H128</f>
        <v>0</v>
      </c>
      <c r="AR128" s="146" t="s">
        <v>112</v>
      </c>
      <c r="AT128" s="146" t="s">
        <v>108</v>
      </c>
      <c r="AU128" s="146" t="s">
        <v>113</v>
      </c>
      <c r="AY128" s="17" t="s">
        <v>106</v>
      </c>
      <c r="BE128" s="147">
        <f>IF(N128="základná",J128,0)</f>
        <v>0</v>
      </c>
      <c r="BF128" s="147">
        <f>IF(N128="znížená",J128,0)</f>
        <v>2336.64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7" t="s">
        <v>113</v>
      </c>
      <c r="BK128" s="147">
        <f>ROUND(I128*H128,2)</f>
        <v>2336.64</v>
      </c>
      <c r="BL128" s="17" t="s">
        <v>112</v>
      </c>
      <c r="BM128" s="146" t="s">
        <v>132</v>
      </c>
    </row>
    <row r="129" spans="2:65" s="12" customFormat="1">
      <c r="B129" s="148"/>
      <c r="D129" s="149" t="s">
        <v>123</v>
      </c>
      <c r="E129" s="150" t="s">
        <v>1</v>
      </c>
      <c r="F129" s="151" t="s">
        <v>133</v>
      </c>
      <c r="H129" s="152">
        <v>32</v>
      </c>
      <c r="I129" s="153"/>
      <c r="L129" s="148"/>
      <c r="M129" s="154"/>
      <c r="T129" s="155"/>
      <c r="AT129" s="150" t="s">
        <v>123</v>
      </c>
      <c r="AU129" s="150" t="s">
        <v>113</v>
      </c>
      <c r="AV129" s="12" t="s">
        <v>113</v>
      </c>
      <c r="AW129" s="12" t="s">
        <v>31</v>
      </c>
      <c r="AX129" s="12" t="s">
        <v>80</v>
      </c>
      <c r="AY129" s="150" t="s">
        <v>106</v>
      </c>
    </row>
    <row r="130" spans="2:65" s="1" customFormat="1" ht="24.15" customHeight="1">
      <c r="B130" s="133"/>
      <c r="C130" s="134" t="s">
        <v>134</v>
      </c>
      <c r="D130" s="134" t="s">
        <v>108</v>
      </c>
      <c r="E130" s="135" t="s">
        <v>135</v>
      </c>
      <c r="F130" s="136" t="s">
        <v>136</v>
      </c>
      <c r="G130" s="137" t="s">
        <v>137</v>
      </c>
      <c r="H130" s="138">
        <v>922.44</v>
      </c>
      <c r="I130" s="139">
        <v>11.05</v>
      </c>
      <c r="J130" s="140">
        <f>ROUND(I130*H130,2)</f>
        <v>10192.959999999999</v>
      </c>
      <c r="K130" s="141"/>
      <c r="L130" s="32"/>
      <c r="M130" s="142" t="s">
        <v>1</v>
      </c>
      <c r="N130" s="143" t="s">
        <v>41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112</v>
      </c>
      <c r="AT130" s="146" t="s">
        <v>108</v>
      </c>
      <c r="AU130" s="146" t="s">
        <v>113</v>
      </c>
      <c r="AY130" s="17" t="s">
        <v>106</v>
      </c>
      <c r="BE130" s="147">
        <f>IF(N130="základná",J130,0)</f>
        <v>0</v>
      </c>
      <c r="BF130" s="147">
        <f>IF(N130="znížená",J130,0)</f>
        <v>10192.959999999999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7" t="s">
        <v>113</v>
      </c>
      <c r="BK130" s="147">
        <f>ROUND(I130*H130,2)</f>
        <v>10192.959999999999</v>
      </c>
      <c r="BL130" s="17" t="s">
        <v>112</v>
      </c>
      <c r="BM130" s="146" t="s">
        <v>138</v>
      </c>
    </row>
    <row r="131" spans="2:65" s="13" customFormat="1">
      <c r="B131" s="156"/>
      <c r="D131" s="149" t="s">
        <v>123</v>
      </c>
      <c r="E131" s="157" t="s">
        <v>1</v>
      </c>
      <c r="F131" s="158" t="s">
        <v>139</v>
      </c>
      <c r="H131" s="157" t="s">
        <v>1</v>
      </c>
      <c r="I131" s="159"/>
      <c r="L131" s="156"/>
      <c r="M131" s="160"/>
      <c r="T131" s="161"/>
      <c r="AT131" s="157" t="s">
        <v>123</v>
      </c>
      <c r="AU131" s="157" t="s">
        <v>113</v>
      </c>
      <c r="AV131" s="13" t="s">
        <v>80</v>
      </c>
      <c r="AW131" s="13" t="s">
        <v>31</v>
      </c>
      <c r="AX131" s="13" t="s">
        <v>75</v>
      </c>
      <c r="AY131" s="157" t="s">
        <v>106</v>
      </c>
    </row>
    <row r="132" spans="2:65" s="12" customFormat="1">
      <c r="B132" s="148"/>
      <c r="D132" s="149" t="s">
        <v>123</v>
      </c>
      <c r="E132" s="150" t="s">
        <v>1</v>
      </c>
      <c r="F132" s="151" t="s">
        <v>140</v>
      </c>
      <c r="H132" s="152">
        <v>41.21</v>
      </c>
      <c r="I132" s="153"/>
      <c r="L132" s="148"/>
      <c r="M132" s="154"/>
      <c r="T132" s="155"/>
      <c r="AT132" s="150" t="s">
        <v>123</v>
      </c>
      <c r="AU132" s="150" t="s">
        <v>113</v>
      </c>
      <c r="AV132" s="12" t="s">
        <v>113</v>
      </c>
      <c r="AW132" s="12" t="s">
        <v>31</v>
      </c>
      <c r="AX132" s="12" t="s">
        <v>75</v>
      </c>
      <c r="AY132" s="150" t="s">
        <v>106</v>
      </c>
    </row>
    <row r="133" spans="2:65" s="13" customFormat="1">
      <c r="B133" s="156"/>
      <c r="D133" s="149" t="s">
        <v>123</v>
      </c>
      <c r="E133" s="157" t="s">
        <v>1</v>
      </c>
      <c r="F133" s="158" t="s">
        <v>141</v>
      </c>
      <c r="H133" s="157" t="s">
        <v>1</v>
      </c>
      <c r="I133" s="159"/>
      <c r="L133" s="156"/>
      <c r="M133" s="160"/>
      <c r="T133" s="161"/>
      <c r="AT133" s="157" t="s">
        <v>123</v>
      </c>
      <c r="AU133" s="157" t="s">
        <v>113</v>
      </c>
      <c r="AV133" s="13" t="s">
        <v>80</v>
      </c>
      <c r="AW133" s="13" t="s">
        <v>31</v>
      </c>
      <c r="AX133" s="13" t="s">
        <v>75</v>
      </c>
      <c r="AY133" s="157" t="s">
        <v>106</v>
      </c>
    </row>
    <row r="134" spans="2:65" s="12" customFormat="1">
      <c r="B134" s="148"/>
      <c r="D134" s="149" t="s">
        <v>123</v>
      </c>
      <c r="E134" s="150" t="s">
        <v>1</v>
      </c>
      <c r="F134" s="151" t="s">
        <v>142</v>
      </c>
      <c r="H134" s="152">
        <v>569.4</v>
      </c>
      <c r="I134" s="153"/>
      <c r="L134" s="148"/>
      <c r="M134" s="154"/>
      <c r="T134" s="155"/>
      <c r="AT134" s="150" t="s">
        <v>123</v>
      </c>
      <c r="AU134" s="150" t="s">
        <v>113</v>
      </c>
      <c r="AV134" s="12" t="s">
        <v>113</v>
      </c>
      <c r="AW134" s="12" t="s">
        <v>31</v>
      </c>
      <c r="AX134" s="12" t="s">
        <v>75</v>
      </c>
      <c r="AY134" s="150" t="s">
        <v>106</v>
      </c>
    </row>
    <row r="135" spans="2:65" s="13" customFormat="1">
      <c r="B135" s="156"/>
      <c r="D135" s="149" t="s">
        <v>123</v>
      </c>
      <c r="E135" s="157" t="s">
        <v>1</v>
      </c>
      <c r="F135" s="158" t="s">
        <v>143</v>
      </c>
      <c r="H135" s="157" t="s">
        <v>1</v>
      </c>
      <c r="I135" s="159"/>
      <c r="L135" s="156"/>
      <c r="M135" s="160"/>
      <c r="T135" s="161"/>
      <c r="AT135" s="157" t="s">
        <v>123</v>
      </c>
      <c r="AU135" s="157" t="s">
        <v>113</v>
      </c>
      <c r="AV135" s="13" t="s">
        <v>80</v>
      </c>
      <c r="AW135" s="13" t="s">
        <v>31</v>
      </c>
      <c r="AX135" s="13" t="s">
        <v>75</v>
      </c>
      <c r="AY135" s="157" t="s">
        <v>106</v>
      </c>
    </row>
    <row r="136" spans="2:65" s="12" customFormat="1">
      <c r="B136" s="148"/>
      <c r="D136" s="149" t="s">
        <v>123</v>
      </c>
      <c r="E136" s="150" t="s">
        <v>1</v>
      </c>
      <c r="F136" s="151" t="s">
        <v>144</v>
      </c>
      <c r="H136" s="152">
        <v>10.59</v>
      </c>
      <c r="I136" s="153"/>
      <c r="L136" s="148"/>
      <c r="M136" s="154"/>
      <c r="T136" s="155"/>
      <c r="AT136" s="150" t="s">
        <v>123</v>
      </c>
      <c r="AU136" s="150" t="s">
        <v>113</v>
      </c>
      <c r="AV136" s="12" t="s">
        <v>113</v>
      </c>
      <c r="AW136" s="12" t="s">
        <v>31</v>
      </c>
      <c r="AX136" s="12" t="s">
        <v>75</v>
      </c>
      <c r="AY136" s="150" t="s">
        <v>106</v>
      </c>
    </row>
    <row r="137" spans="2:65" s="13" customFormat="1">
      <c r="B137" s="156"/>
      <c r="D137" s="149" t="s">
        <v>123</v>
      </c>
      <c r="E137" s="157" t="s">
        <v>1</v>
      </c>
      <c r="F137" s="158" t="s">
        <v>145</v>
      </c>
      <c r="H137" s="157" t="s">
        <v>1</v>
      </c>
      <c r="I137" s="159"/>
      <c r="L137" s="156"/>
      <c r="M137" s="160"/>
      <c r="T137" s="161"/>
      <c r="AT137" s="157" t="s">
        <v>123</v>
      </c>
      <c r="AU137" s="157" t="s">
        <v>113</v>
      </c>
      <c r="AV137" s="13" t="s">
        <v>80</v>
      </c>
      <c r="AW137" s="13" t="s">
        <v>31</v>
      </c>
      <c r="AX137" s="13" t="s">
        <v>75</v>
      </c>
      <c r="AY137" s="157" t="s">
        <v>106</v>
      </c>
    </row>
    <row r="138" spans="2:65" s="12" customFormat="1">
      <c r="B138" s="148"/>
      <c r="D138" s="149" t="s">
        <v>123</v>
      </c>
      <c r="E138" s="150" t="s">
        <v>1</v>
      </c>
      <c r="F138" s="151" t="s">
        <v>146</v>
      </c>
      <c r="H138" s="152">
        <v>165.2</v>
      </c>
      <c r="I138" s="153"/>
      <c r="L138" s="148"/>
      <c r="M138" s="154"/>
      <c r="T138" s="155"/>
      <c r="AT138" s="150" t="s">
        <v>123</v>
      </c>
      <c r="AU138" s="150" t="s">
        <v>113</v>
      </c>
      <c r="AV138" s="12" t="s">
        <v>113</v>
      </c>
      <c r="AW138" s="12" t="s">
        <v>31</v>
      </c>
      <c r="AX138" s="12" t="s">
        <v>75</v>
      </c>
      <c r="AY138" s="150" t="s">
        <v>106</v>
      </c>
    </row>
    <row r="139" spans="2:65" s="13" customFormat="1">
      <c r="B139" s="156"/>
      <c r="D139" s="149" t="s">
        <v>123</v>
      </c>
      <c r="E139" s="157" t="s">
        <v>1</v>
      </c>
      <c r="F139" s="158" t="s">
        <v>147</v>
      </c>
      <c r="H139" s="157" t="s">
        <v>1</v>
      </c>
      <c r="I139" s="159"/>
      <c r="L139" s="156"/>
      <c r="M139" s="160"/>
      <c r="T139" s="161"/>
      <c r="AT139" s="157" t="s">
        <v>123</v>
      </c>
      <c r="AU139" s="157" t="s">
        <v>113</v>
      </c>
      <c r="AV139" s="13" t="s">
        <v>80</v>
      </c>
      <c r="AW139" s="13" t="s">
        <v>31</v>
      </c>
      <c r="AX139" s="13" t="s">
        <v>75</v>
      </c>
      <c r="AY139" s="157" t="s">
        <v>106</v>
      </c>
    </row>
    <row r="140" spans="2:65" s="12" customFormat="1">
      <c r="B140" s="148"/>
      <c r="D140" s="149" t="s">
        <v>123</v>
      </c>
      <c r="E140" s="150" t="s">
        <v>1</v>
      </c>
      <c r="F140" s="151" t="s">
        <v>148</v>
      </c>
      <c r="H140" s="152">
        <v>151.6</v>
      </c>
      <c r="I140" s="153"/>
      <c r="L140" s="148"/>
      <c r="M140" s="154"/>
      <c r="T140" s="155"/>
      <c r="AT140" s="150" t="s">
        <v>123</v>
      </c>
      <c r="AU140" s="150" t="s">
        <v>113</v>
      </c>
      <c r="AV140" s="12" t="s">
        <v>113</v>
      </c>
      <c r="AW140" s="12" t="s">
        <v>31</v>
      </c>
      <c r="AX140" s="12" t="s">
        <v>75</v>
      </c>
      <c r="AY140" s="150" t="s">
        <v>106</v>
      </c>
    </row>
    <row r="141" spans="2:65" s="13" customFormat="1">
      <c r="B141" s="156"/>
      <c r="D141" s="149" t="s">
        <v>123</v>
      </c>
      <c r="E141" s="157" t="s">
        <v>1</v>
      </c>
      <c r="F141" s="158" t="s">
        <v>149</v>
      </c>
      <c r="H141" s="157" t="s">
        <v>1</v>
      </c>
      <c r="I141" s="159"/>
      <c r="L141" s="156"/>
      <c r="M141" s="160"/>
      <c r="T141" s="161"/>
      <c r="AT141" s="157" t="s">
        <v>123</v>
      </c>
      <c r="AU141" s="157" t="s">
        <v>113</v>
      </c>
      <c r="AV141" s="13" t="s">
        <v>80</v>
      </c>
      <c r="AW141" s="13" t="s">
        <v>31</v>
      </c>
      <c r="AX141" s="13" t="s">
        <v>75</v>
      </c>
      <c r="AY141" s="157" t="s">
        <v>106</v>
      </c>
    </row>
    <row r="142" spans="2:65" s="12" customFormat="1">
      <c r="B142" s="148"/>
      <c r="D142" s="149" t="s">
        <v>123</v>
      </c>
      <c r="E142" s="150" t="s">
        <v>1</v>
      </c>
      <c r="F142" s="151" t="s">
        <v>150</v>
      </c>
      <c r="H142" s="152">
        <v>25.5</v>
      </c>
      <c r="I142" s="153"/>
      <c r="L142" s="148"/>
      <c r="M142" s="154"/>
      <c r="T142" s="155"/>
      <c r="AT142" s="150" t="s">
        <v>123</v>
      </c>
      <c r="AU142" s="150" t="s">
        <v>113</v>
      </c>
      <c r="AV142" s="12" t="s">
        <v>113</v>
      </c>
      <c r="AW142" s="12" t="s">
        <v>31</v>
      </c>
      <c r="AX142" s="12" t="s">
        <v>75</v>
      </c>
      <c r="AY142" s="150" t="s">
        <v>106</v>
      </c>
    </row>
    <row r="143" spans="2:65" s="13" customFormat="1">
      <c r="B143" s="156"/>
      <c r="D143" s="149" t="s">
        <v>123</v>
      </c>
      <c r="E143" s="157" t="s">
        <v>1</v>
      </c>
      <c r="F143" s="158" t="s">
        <v>151</v>
      </c>
      <c r="H143" s="157" t="s">
        <v>1</v>
      </c>
      <c r="I143" s="159"/>
      <c r="L143" s="156"/>
      <c r="M143" s="160"/>
      <c r="T143" s="161"/>
      <c r="AT143" s="157" t="s">
        <v>123</v>
      </c>
      <c r="AU143" s="157" t="s">
        <v>113</v>
      </c>
      <c r="AV143" s="13" t="s">
        <v>80</v>
      </c>
      <c r="AW143" s="13" t="s">
        <v>31</v>
      </c>
      <c r="AX143" s="13" t="s">
        <v>75</v>
      </c>
      <c r="AY143" s="157" t="s">
        <v>106</v>
      </c>
    </row>
    <row r="144" spans="2:65" s="12" customFormat="1">
      <c r="B144" s="148"/>
      <c r="D144" s="149" t="s">
        <v>123</v>
      </c>
      <c r="E144" s="150" t="s">
        <v>1</v>
      </c>
      <c r="F144" s="151" t="s">
        <v>152</v>
      </c>
      <c r="H144" s="152">
        <v>573.9</v>
      </c>
      <c r="I144" s="153"/>
      <c r="L144" s="148"/>
      <c r="M144" s="154"/>
      <c r="T144" s="155"/>
      <c r="AT144" s="150" t="s">
        <v>123</v>
      </c>
      <c r="AU144" s="150" t="s">
        <v>113</v>
      </c>
      <c r="AV144" s="12" t="s">
        <v>113</v>
      </c>
      <c r="AW144" s="12" t="s">
        <v>31</v>
      </c>
      <c r="AX144" s="12" t="s">
        <v>75</v>
      </c>
      <c r="AY144" s="150" t="s">
        <v>106</v>
      </c>
    </row>
    <row r="145" spans="2:65" s="13" customFormat="1">
      <c r="B145" s="156"/>
      <c r="D145" s="149" t="s">
        <v>123</v>
      </c>
      <c r="E145" s="157" t="s">
        <v>1</v>
      </c>
      <c r="F145" s="158" t="s">
        <v>153</v>
      </c>
      <c r="H145" s="157" t="s">
        <v>1</v>
      </c>
      <c r="I145" s="159"/>
      <c r="L145" s="156"/>
      <c r="M145" s="160"/>
      <c r="T145" s="161"/>
      <c r="AT145" s="157" t="s">
        <v>123</v>
      </c>
      <c r="AU145" s="157" t="s">
        <v>113</v>
      </c>
      <c r="AV145" s="13" t="s">
        <v>80</v>
      </c>
      <c r="AW145" s="13" t="s">
        <v>31</v>
      </c>
      <c r="AX145" s="13" t="s">
        <v>75</v>
      </c>
      <c r="AY145" s="157" t="s">
        <v>106</v>
      </c>
    </row>
    <row r="146" spans="2:65" s="12" customFormat="1">
      <c r="B146" s="148"/>
      <c r="D146" s="149" t="s">
        <v>123</v>
      </c>
      <c r="E146" s="150" t="s">
        <v>1</v>
      </c>
      <c r="F146" s="151" t="s">
        <v>154</v>
      </c>
      <c r="H146" s="152">
        <v>-614.96</v>
      </c>
      <c r="I146" s="153"/>
      <c r="L146" s="148"/>
      <c r="M146" s="154"/>
      <c r="T146" s="155"/>
      <c r="AT146" s="150" t="s">
        <v>123</v>
      </c>
      <c r="AU146" s="150" t="s">
        <v>113</v>
      </c>
      <c r="AV146" s="12" t="s">
        <v>113</v>
      </c>
      <c r="AW146" s="12" t="s">
        <v>31</v>
      </c>
      <c r="AX146" s="12" t="s">
        <v>75</v>
      </c>
      <c r="AY146" s="150" t="s">
        <v>106</v>
      </c>
    </row>
    <row r="147" spans="2:65" s="14" customFormat="1">
      <c r="B147" s="162"/>
      <c r="D147" s="149" t="s">
        <v>123</v>
      </c>
      <c r="E147" s="163" t="s">
        <v>1</v>
      </c>
      <c r="F147" s="164" t="s">
        <v>155</v>
      </c>
      <c r="H147" s="165">
        <v>922.44</v>
      </c>
      <c r="I147" s="166"/>
      <c r="L147" s="162"/>
      <c r="M147" s="167"/>
      <c r="T147" s="168"/>
      <c r="AT147" s="163" t="s">
        <v>123</v>
      </c>
      <c r="AU147" s="163" t="s">
        <v>113</v>
      </c>
      <c r="AV147" s="14" t="s">
        <v>112</v>
      </c>
      <c r="AW147" s="14" t="s">
        <v>31</v>
      </c>
      <c r="AX147" s="14" t="s">
        <v>80</v>
      </c>
      <c r="AY147" s="163" t="s">
        <v>106</v>
      </c>
    </row>
    <row r="148" spans="2:65" s="1" customFormat="1" ht="24.15" customHeight="1">
      <c r="B148" s="133"/>
      <c r="C148" s="134" t="s">
        <v>156</v>
      </c>
      <c r="D148" s="134" t="s">
        <v>108</v>
      </c>
      <c r="E148" s="135" t="s">
        <v>157</v>
      </c>
      <c r="F148" s="136" t="s">
        <v>158</v>
      </c>
      <c r="G148" s="137" t="s">
        <v>137</v>
      </c>
      <c r="H148" s="138">
        <v>461.22</v>
      </c>
      <c r="I148" s="139">
        <v>2.2999999999999998</v>
      </c>
      <c r="J148" s="140">
        <f>ROUND(I148*H148,2)</f>
        <v>1060.81</v>
      </c>
      <c r="K148" s="141"/>
      <c r="L148" s="32"/>
      <c r="M148" s="142" t="s">
        <v>1</v>
      </c>
      <c r="N148" s="143" t="s">
        <v>41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AR148" s="146" t="s">
        <v>112</v>
      </c>
      <c r="AT148" s="146" t="s">
        <v>108</v>
      </c>
      <c r="AU148" s="146" t="s">
        <v>113</v>
      </c>
      <c r="AY148" s="17" t="s">
        <v>106</v>
      </c>
      <c r="BE148" s="147">
        <f>IF(N148="základná",J148,0)</f>
        <v>0</v>
      </c>
      <c r="BF148" s="147">
        <f>IF(N148="znížená",J148,0)</f>
        <v>1060.81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7" t="s">
        <v>113</v>
      </c>
      <c r="BK148" s="147">
        <f>ROUND(I148*H148,2)</f>
        <v>1060.81</v>
      </c>
      <c r="BL148" s="17" t="s">
        <v>112</v>
      </c>
      <c r="BM148" s="146" t="s">
        <v>159</v>
      </c>
    </row>
    <row r="149" spans="2:65" s="13" customFormat="1">
      <c r="B149" s="156"/>
      <c r="D149" s="149" t="s">
        <v>123</v>
      </c>
      <c r="E149" s="157" t="s">
        <v>1</v>
      </c>
      <c r="F149" s="158" t="s">
        <v>160</v>
      </c>
      <c r="H149" s="157" t="s">
        <v>1</v>
      </c>
      <c r="I149" s="159"/>
      <c r="L149" s="156"/>
      <c r="M149" s="160"/>
      <c r="T149" s="161"/>
      <c r="AT149" s="157" t="s">
        <v>123</v>
      </c>
      <c r="AU149" s="157" t="s">
        <v>113</v>
      </c>
      <c r="AV149" s="13" t="s">
        <v>80</v>
      </c>
      <c r="AW149" s="13" t="s">
        <v>31</v>
      </c>
      <c r="AX149" s="13" t="s">
        <v>75</v>
      </c>
      <c r="AY149" s="157" t="s">
        <v>106</v>
      </c>
    </row>
    <row r="150" spans="2:65" s="12" customFormat="1">
      <c r="B150" s="148"/>
      <c r="D150" s="149" t="s">
        <v>123</v>
      </c>
      <c r="E150" s="150" t="s">
        <v>1</v>
      </c>
      <c r="F150" s="151" t="s">
        <v>161</v>
      </c>
      <c r="H150" s="152">
        <v>461.22</v>
      </c>
      <c r="I150" s="153"/>
      <c r="L150" s="148"/>
      <c r="M150" s="154"/>
      <c r="T150" s="155"/>
      <c r="AT150" s="150" t="s">
        <v>123</v>
      </c>
      <c r="AU150" s="150" t="s">
        <v>113</v>
      </c>
      <c r="AV150" s="12" t="s">
        <v>113</v>
      </c>
      <c r="AW150" s="12" t="s">
        <v>31</v>
      </c>
      <c r="AX150" s="12" t="s">
        <v>80</v>
      </c>
      <c r="AY150" s="150" t="s">
        <v>106</v>
      </c>
    </row>
    <row r="151" spans="2:65" s="1" customFormat="1" ht="24.15" customHeight="1">
      <c r="B151" s="133"/>
      <c r="C151" s="134" t="s">
        <v>162</v>
      </c>
      <c r="D151" s="134" t="s">
        <v>108</v>
      </c>
      <c r="E151" s="135" t="s">
        <v>163</v>
      </c>
      <c r="F151" s="136" t="s">
        <v>164</v>
      </c>
      <c r="G151" s="137" t="s">
        <v>137</v>
      </c>
      <c r="H151" s="138">
        <v>614.96</v>
      </c>
      <c r="I151" s="139">
        <v>26.2</v>
      </c>
      <c r="J151" s="140">
        <f>ROUND(I151*H151,2)</f>
        <v>16111.95</v>
      </c>
      <c r="K151" s="141"/>
      <c r="L151" s="32"/>
      <c r="M151" s="142" t="s">
        <v>1</v>
      </c>
      <c r="N151" s="143" t="s">
        <v>41</v>
      </c>
      <c r="P151" s="144">
        <f>O151*H151</f>
        <v>0</v>
      </c>
      <c r="Q151" s="144">
        <v>8.2000000000000007E-3</v>
      </c>
      <c r="R151" s="144">
        <f>Q151*H151</f>
        <v>5.0426720000000005</v>
      </c>
      <c r="S151" s="144">
        <v>0</v>
      </c>
      <c r="T151" s="145">
        <f>S151*H151</f>
        <v>0</v>
      </c>
      <c r="AR151" s="146" t="s">
        <v>112</v>
      </c>
      <c r="AT151" s="146" t="s">
        <v>108</v>
      </c>
      <c r="AU151" s="146" t="s">
        <v>113</v>
      </c>
      <c r="AY151" s="17" t="s">
        <v>106</v>
      </c>
      <c r="BE151" s="147">
        <f>IF(N151="základná",J151,0)</f>
        <v>0</v>
      </c>
      <c r="BF151" s="147">
        <f>IF(N151="znížená",J151,0)</f>
        <v>16111.95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7" t="s">
        <v>113</v>
      </c>
      <c r="BK151" s="147">
        <f>ROUND(I151*H151,2)</f>
        <v>16111.95</v>
      </c>
      <c r="BL151" s="17" t="s">
        <v>112</v>
      </c>
      <c r="BM151" s="146" t="s">
        <v>165</v>
      </c>
    </row>
    <row r="152" spans="2:65" s="13" customFormat="1">
      <c r="B152" s="156"/>
      <c r="D152" s="149" t="s">
        <v>123</v>
      </c>
      <c r="E152" s="157" t="s">
        <v>1</v>
      </c>
      <c r="F152" s="158" t="s">
        <v>166</v>
      </c>
      <c r="H152" s="157" t="s">
        <v>1</v>
      </c>
      <c r="I152" s="159"/>
      <c r="L152" s="156"/>
      <c r="M152" s="160"/>
      <c r="T152" s="161"/>
      <c r="AT152" s="157" t="s">
        <v>123</v>
      </c>
      <c r="AU152" s="157" t="s">
        <v>113</v>
      </c>
      <c r="AV152" s="13" t="s">
        <v>80</v>
      </c>
      <c r="AW152" s="13" t="s">
        <v>31</v>
      </c>
      <c r="AX152" s="13" t="s">
        <v>75</v>
      </c>
      <c r="AY152" s="157" t="s">
        <v>106</v>
      </c>
    </row>
    <row r="153" spans="2:65" s="12" customFormat="1">
      <c r="B153" s="148"/>
      <c r="D153" s="149" t="s">
        <v>123</v>
      </c>
      <c r="E153" s="150" t="s">
        <v>1</v>
      </c>
      <c r="F153" s="151" t="s">
        <v>167</v>
      </c>
      <c r="H153" s="152">
        <v>614.96</v>
      </c>
      <c r="I153" s="153"/>
      <c r="L153" s="148"/>
      <c r="M153" s="154"/>
      <c r="T153" s="155"/>
      <c r="AT153" s="150" t="s">
        <v>123</v>
      </c>
      <c r="AU153" s="150" t="s">
        <v>113</v>
      </c>
      <c r="AV153" s="12" t="s">
        <v>113</v>
      </c>
      <c r="AW153" s="12" t="s">
        <v>31</v>
      </c>
      <c r="AX153" s="12" t="s">
        <v>80</v>
      </c>
      <c r="AY153" s="150" t="s">
        <v>106</v>
      </c>
    </row>
    <row r="154" spans="2:65" s="1" customFormat="1" ht="21.75" customHeight="1">
      <c r="B154" s="133"/>
      <c r="C154" s="134" t="s">
        <v>168</v>
      </c>
      <c r="D154" s="134" t="s">
        <v>108</v>
      </c>
      <c r="E154" s="135" t="s">
        <v>169</v>
      </c>
      <c r="F154" s="136" t="s">
        <v>170</v>
      </c>
      <c r="G154" s="137" t="s">
        <v>137</v>
      </c>
      <c r="H154" s="138">
        <v>725.56799999999998</v>
      </c>
      <c r="I154" s="139">
        <v>38.520000000000003</v>
      </c>
      <c r="J154" s="140">
        <f>ROUND(I154*H154,2)</f>
        <v>27948.880000000001</v>
      </c>
      <c r="K154" s="141"/>
      <c r="L154" s="32"/>
      <c r="M154" s="142" t="s">
        <v>1</v>
      </c>
      <c r="N154" s="143" t="s">
        <v>41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112</v>
      </c>
      <c r="AT154" s="146" t="s">
        <v>108</v>
      </c>
      <c r="AU154" s="146" t="s">
        <v>113</v>
      </c>
      <c r="AY154" s="17" t="s">
        <v>106</v>
      </c>
      <c r="BE154" s="147">
        <f>IF(N154="základná",J154,0)</f>
        <v>0</v>
      </c>
      <c r="BF154" s="147">
        <f>IF(N154="znížená",J154,0)</f>
        <v>27948.880000000001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7" t="s">
        <v>113</v>
      </c>
      <c r="BK154" s="147">
        <f>ROUND(I154*H154,2)</f>
        <v>27948.880000000001</v>
      </c>
      <c r="BL154" s="17" t="s">
        <v>112</v>
      </c>
      <c r="BM154" s="146" t="s">
        <v>171</v>
      </c>
    </row>
    <row r="155" spans="2:65" s="13" customFormat="1">
      <c r="B155" s="156"/>
      <c r="D155" s="149" t="s">
        <v>123</v>
      </c>
      <c r="E155" s="157" t="s">
        <v>1</v>
      </c>
      <c r="F155" s="158" t="s">
        <v>172</v>
      </c>
      <c r="H155" s="157" t="s">
        <v>1</v>
      </c>
      <c r="I155" s="159"/>
      <c r="L155" s="156"/>
      <c r="M155" s="160"/>
      <c r="T155" s="161"/>
      <c r="AT155" s="157" t="s">
        <v>123</v>
      </c>
      <c r="AU155" s="157" t="s">
        <v>113</v>
      </c>
      <c r="AV155" s="13" t="s">
        <v>80</v>
      </c>
      <c r="AW155" s="13" t="s">
        <v>31</v>
      </c>
      <c r="AX155" s="13" t="s">
        <v>75</v>
      </c>
      <c r="AY155" s="157" t="s">
        <v>106</v>
      </c>
    </row>
    <row r="156" spans="2:65" s="12" customFormat="1">
      <c r="B156" s="148"/>
      <c r="D156" s="149" t="s">
        <v>123</v>
      </c>
      <c r="E156" s="150" t="s">
        <v>1</v>
      </c>
      <c r="F156" s="151" t="s">
        <v>173</v>
      </c>
      <c r="H156" s="152">
        <v>13.44</v>
      </c>
      <c r="I156" s="153"/>
      <c r="L156" s="148"/>
      <c r="M156" s="154"/>
      <c r="T156" s="155"/>
      <c r="AT156" s="150" t="s">
        <v>123</v>
      </c>
      <c r="AU156" s="150" t="s">
        <v>113</v>
      </c>
      <c r="AV156" s="12" t="s">
        <v>113</v>
      </c>
      <c r="AW156" s="12" t="s">
        <v>31</v>
      </c>
      <c r="AX156" s="12" t="s">
        <v>75</v>
      </c>
      <c r="AY156" s="150" t="s">
        <v>106</v>
      </c>
    </row>
    <row r="157" spans="2:65" s="13" customFormat="1">
      <c r="B157" s="156"/>
      <c r="D157" s="149" t="s">
        <v>123</v>
      </c>
      <c r="E157" s="157" t="s">
        <v>1</v>
      </c>
      <c r="F157" s="158" t="s">
        <v>174</v>
      </c>
      <c r="H157" s="157" t="s">
        <v>1</v>
      </c>
      <c r="I157" s="159"/>
      <c r="L157" s="156"/>
      <c r="M157" s="160"/>
      <c r="T157" s="161"/>
      <c r="AT157" s="157" t="s">
        <v>123</v>
      </c>
      <c r="AU157" s="157" t="s">
        <v>113</v>
      </c>
      <c r="AV157" s="13" t="s">
        <v>80</v>
      </c>
      <c r="AW157" s="13" t="s">
        <v>31</v>
      </c>
      <c r="AX157" s="13" t="s">
        <v>75</v>
      </c>
      <c r="AY157" s="157" t="s">
        <v>106</v>
      </c>
    </row>
    <row r="158" spans="2:65" s="12" customFormat="1">
      <c r="B158" s="148"/>
      <c r="D158" s="149" t="s">
        <v>123</v>
      </c>
      <c r="E158" s="150" t="s">
        <v>1</v>
      </c>
      <c r="F158" s="151" t="s">
        <v>175</v>
      </c>
      <c r="H158" s="152">
        <v>12.24</v>
      </c>
      <c r="I158" s="153"/>
      <c r="L158" s="148"/>
      <c r="M158" s="154"/>
      <c r="T158" s="155"/>
      <c r="AT158" s="150" t="s">
        <v>123</v>
      </c>
      <c r="AU158" s="150" t="s">
        <v>113</v>
      </c>
      <c r="AV158" s="12" t="s">
        <v>113</v>
      </c>
      <c r="AW158" s="12" t="s">
        <v>31</v>
      </c>
      <c r="AX158" s="12" t="s">
        <v>75</v>
      </c>
      <c r="AY158" s="150" t="s">
        <v>106</v>
      </c>
    </row>
    <row r="159" spans="2:65" s="13" customFormat="1">
      <c r="B159" s="156"/>
      <c r="D159" s="149" t="s">
        <v>123</v>
      </c>
      <c r="E159" s="157" t="s">
        <v>1</v>
      </c>
      <c r="F159" s="158" t="s">
        <v>176</v>
      </c>
      <c r="H159" s="157" t="s">
        <v>1</v>
      </c>
      <c r="I159" s="159"/>
      <c r="L159" s="156"/>
      <c r="M159" s="160"/>
      <c r="T159" s="161"/>
      <c r="AT159" s="157" t="s">
        <v>123</v>
      </c>
      <c r="AU159" s="157" t="s">
        <v>113</v>
      </c>
      <c r="AV159" s="13" t="s">
        <v>80</v>
      </c>
      <c r="AW159" s="13" t="s">
        <v>31</v>
      </c>
      <c r="AX159" s="13" t="s">
        <v>75</v>
      </c>
      <c r="AY159" s="157" t="s">
        <v>106</v>
      </c>
    </row>
    <row r="160" spans="2:65" s="12" customFormat="1">
      <c r="B160" s="148"/>
      <c r="D160" s="149" t="s">
        <v>123</v>
      </c>
      <c r="E160" s="150" t="s">
        <v>1</v>
      </c>
      <c r="F160" s="151" t="s">
        <v>177</v>
      </c>
      <c r="H160" s="152">
        <v>210</v>
      </c>
      <c r="I160" s="153"/>
      <c r="L160" s="148"/>
      <c r="M160" s="154"/>
      <c r="T160" s="155"/>
      <c r="AT160" s="150" t="s">
        <v>123</v>
      </c>
      <c r="AU160" s="150" t="s">
        <v>113</v>
      </c>
      <c r="AV160" s="12" t="s">
        <v>113</v>
      </c>
      <c r="AW160" s="12" t="s">
        <v>31</v>
      </c>
      <c r="AX160" s="12" t="s">
        <v>75</v>
      </c>
      <c r="AY160" s="150" t="s">
        <v>106</v>
      </c>
    </row>
    <row r="161" spans="2:51" s="13" customFormat="1">
      <c r="B161" s="156"/>
      <c r="D161" s="149" t="s">
        <v>123</v>
      </c>
      <c r="E161" s="157" t="s">
        <v>1</v>
      </c>
      <c r="F161" s="158" t="s">
        <v>178</v>
      </c>
      <c r="H161" s="157" t="s">
        <v>1</v>
      </c>
      <c r="I161" s="159"/>
      <c r="L161" s="156"/>
      <c r="M161" s="160"/>
      <c r="T161" s="161"/>
      <c r="AT161" s="157" t="s">
        <v>123</v>
      </c>
      <c r="AU161" s="157" t="s">
        <v>113</v>
      </c>
      <c r="AV161" s="13" t="s">
        <v>80</v>
      </c>
      <c r="AW161" s="13" t="s">
        <v>31</v>
      </c>
      <c r="AX161" s="13" t="s">
        <v>75</v>
      </c>
      <c r="AY161" s="157" t="s">
        <v>106</v>
      </c>
    </row>
    <row r="162" spans="2:51" s="12" customFormat="1">
      <c r="B162" s="148"/>
      <c r="D162" s="149" t="s">
        <v>123</v>
      </c>
      <c r="E162" s="150" t="s">
        <v>1</v>
      </c>
      <c r="F162" s="151" t="s">
        <v>179</v>
      </c>
      <c r="H162" s="152">
        <v>1.92</v>
      </c>
      <c r="I162" s="153"/>
      <c r="L162" s="148"/>
      <c r="M162" s="154"/>
      <c r="T162" s="155"/>
      <c r="AT162" s="150" t="s">
        <v>123</v>
      </c>
      <c r="AU162" s="150" t="s">
        <v>113</v>
      </c>
      <c r="AV162" s="12" t="s">
        <v>113</v>
      </c>
      <c r="AW162" s="12" t="s">
        <v>31</v>
      </c>
      <c r="AX162" s="12" t="s">
        <v>75</v>
      </c>
      <c r="AY162" s="150" t="s">
        <v>106</v>
      </c>
    </row>
    <row r="163" spans="2:51" s="13" customFormat="1">
      <c r="B163" s="156"/>
      <c r="D163" s="149" t="s">
        <v>123</v>
      </c>
      <c r="E163" s="157" t="s">
        <v>1</v>
      </c>
      <c r="F163" s="158" t="s">
        <v>180</v>
      </c>
      <c r="H163" s="157" t="s">
        <v>1</v>
      </c>
      <c r="I163" s="159"/>
      <c r="L163" s="156"/>
      <c r="M163" s="160"/>
      <c r="T163" s="161"/>
      <c r="AT163" s="157" t="s">
        <v>123</v>
      </c>
      <c r="AU163" s="157" t="s">
        <v>113</v>
      </c>
      <c r="AV163" s="13" t="s">
        <v>80</v>
      </c>
      <c r="AW163" s="13" t="s">
        <v>31</v>
      </c>
      <c r="AX163" s="13" t="s">
        <v>75</v>
      </c>
      <c r="AY163" s="157" t="s">
        <v>106</v>
      </c>
    </row>
    <row r="164" spans="2:51" s="12" customFormat="1">
      <c r="B164" s="148"/>
      <c r="D164" s="149" t="s">
        <v>123</v>
      </c>
      <c r="E164" s="150" t="s">
        <v>1</v>
      </c>
      <c r="F164" s="151" t="s">
        <v>181</v>
      </c>
      <c r="H164" s="152">
        <v>2.52</v>
      </c>
      <c r="I164" s="153"/>
      <c r="L164" s="148"/>
      <c r="M164" s="154"/>
      <c r="T164" s="155"/>
      <c r="AT164" s="150" t="s">
        <v>123</v>
      </c>
      <c r="AU164" s="150" t="s">
        <v>113</v>
      </c>
      <c r="AV164" s="12" t="s">
        <v>113</v>
      </c>
      <c r="AW164" s="12" t="s">
        <v>31</v>
      </c>
      <c r="AX164" s="12" t="s">
        <v>75</v>
      </c>
      <c r="AY164" s="150" t="s">
        <v>106</v>
      </c>
    </row>
    <row r="165" spans="2:51" s="15" customFormat="1">
      <c r="B165" s="169"/>
      <c r="D165" s="149" t="s">
        <v>123</v>
      </c>
      <c r="E165" s="170" t="s">
        <v>1</v>
      </c>
      <c r="F165" s="171" t="s">
        <v>182</v>
      </c>
      <c r="H165" s="172">
        <v>240.12</v>
      </c>
      <c r="I165" s="173"/>
      <c r="L165" s="169"/>
      <c r="M165" s="174"/>
      <c r="T165" s="175"/>
      <c r="AT165" s="170" t="s">
        <v>123</v>
      </c>
      <c r="AU165" s="170" t="s">
        <v>113</v>
      </c>
      <c r="AV165" s="15" t="s">
        <v>119</v>
      </c>
      <c r="AW165" s="15" t="s">
        <v>31</v>
      </c>
      <c r="AX165" s="15" t="s">
        <v>75</v>
      </c>
      <c r="AY165" s="170" t="s">
        <v>106</v>
      </c>
    </row>
    <row r="166" spans="2:51" s="13" customFormat="1">
      <c r="B166" s="156"/>
      <c r="D166" s="149" t="s">
        <v>123</v>
      </c>
      <c r="E166" s="157" t="s">
        <v>1</v>
      </c>
      <c r="F166" s="158" t="s">
        <v>183</v>
      </c>
      <c r="H166" s="157" t="s">
        <v>1</v>
      </c>
      <c r="I166" s="159"/>
      <c r="L166" s="156"/>
      <c r="M166" s="160"/>
      <c r="T166" s="161"/>
      <c r="AT166" s="157" t="s">
        <v>123</v>
      </c>
      <c r="AU166" s="157" t="s">
        <v>113</v>
      </c>
      <c r="AV166" s="13" t="s">
        <v>80</v>
      </c>
      <c r="AW166" s="13" t="s">
        <v>31</v>
      </c>
      <c r="AX166" s="13" t="s">
        <v>75</v>
      </c>
      <c r="AY166" s="157" t="s">
        <v>106</v>
      </c>
    </row>
    <row r="167" spans="2:51" s="12" customFormat="1">
      <c r="B167" s="148"/>
      <c r="D167" s="149" t="s">
        <v>123</v>
      </c>
      <c r="E167" s="150" t="s">
        <v>1</v>
      </c>
      <c r="F167" s="151" t="s">
        <v>184</v>
      </c>
      <c r="H167" s="152">
        <v>4.32</v>
      </c>
      <c r="I167" s="153"/>
      <c r="L167" s="148"/>
      <c r="M167" s="154"/>
      <c r="T167" s="155"/>
      <c r="AT167" s="150" t="s">
        <v>123</v>
      </c>
      <c r="AU167" s="150" t="s">
        <v>113</v>
      </c>
      <c r="AV167" s="12" t="s">
        <v>113</v>
      </c>
      <c r="AW167" s="12" t="s">
        <v>31</v>
      </c>
      <c r="AX167" s="12" t="s">
        <v>75</v>
      </c>
      <c r="AY167" s="150" t="s">
        <v>106</v>
      </c>
    </row>
    <row r="168" spans="2:51" s="13" customFormat="1">
      <c r="B168" s="156"/>
      <c r="D168" s="149" t="s">
        <v>123</v>
      </c>
      <c r="E168" s="157" t="s">
        <v>1</v>
      </c>
      <c r="F168" s="158" t="s">
        <v>185</v>
      </c>
      <c r="H168" s="157" t="s">
        <v>1</v>
      </c>
      <c r="I168" s="159"/>
      <c r="L168" s="156"/>
      <c r="M168" s="160"/>
      <c r="T168" s="161"/>
      <c r="AT168" s="157" t="s">
        <v>123</v>
      </c>
      <c r="AU168" s="157" t="s">
        <v>113</v>
      </c>
      <c r="AV168" s="13" t="s">
        <v>80</v>
      </c>
      <c r="AW168" s="13" t="s">
        <v>31</v>
      </c>
      <c r="AX168" s="13" t="s">
        <v>75</v>
      </c>
      <c r="AY168" s="157" t="s">
        <v>106</v>
      </c>
    </row>
    <row r="169" spans="2:51" s="12" customFormat="1">
      <c r="B169" s="148"/>
      <c r="D169" s="149" t="s">
        <v>123</v>
      </c>
      <c r="E169" s="150" t="s">
        <v>1</v>
      </c>
      <c r="F169" s="151" t="s">
        <v>186</v>
      </c>
      <c r="H169" s="152">
        <v>6.75</v>
      </c>
      <c r="I169" s="153"/>
      <c r="L169" s="148"/>
      <c r="M169" s="154"/>
      <c r="T169" s="155"/>
      <c r="AT169" s="150" t="s">
        <v>123</v>
      </c>
      <c r="AU169" s="150" t="s">
        <v>113</v>
      </c>
      <c r="AV169" s="12" t="s">
        <v>113</v>
      </c>
      <c r="AW169" s="12" t="s">
        <v>31</v>
      </c>
      <c r="AX169" s="12" t="s">
        <v>75</v>
      </c>
      <c r="AY169" s="150" t="s">
        <v>106</v>
      </c>
    </row>
    <row r="170" spans="2:51" s="13" customFormat="1">
      <c r="B170" s="156"/>
      <c r="D170" s="149" t="s">
        <v>123</v>
      </c>
      <c r="E170" s="157" t="s">
        <v>1</v>
      </c>
      <c r="F170" s="158" t="s">
        <v>187</v>
      </c>
      <c r="H170" s="157" t="s">
        <v>1</v>
      </c>
      <c r="I170" s="159"/>
      <c r="L170" s="156"/>
      <c r="M170" s="160"/>
      <c r="T170" s="161"/>
      <c r="AT170" s="157" t="s">
        <v>123</v>
      </c>
      <c r="AU170" s="157" t="s">
        <v>113</v>
      </c>
      <c r="AV170" s="13" t="s">
        <v>80</v>
      </c>
      <c r="AW170" s="13" t="s">
        <v>31</v>
      </c>
      <c r="AX170" s="13" t="s">
        <v>75</v>
      </c>
      <c r="AY170" s="157" t="s">
        <v>106</v>
      </c>
    </row>
    <row r="171" spans="2:51" s="12" customFormat="1">
      <c r="B171" s="148"/>
      <c r="D171" s="149" t="s">
        <v>123</v>
      </c>
      <c r="E171" s="150" t="s">
        <v>1</v>
      </c>
      <c r="F171" s="151" t="s">
        <v>188</v>
      </c>
      <c r="H171" s="152">
        <v>0.93600000000000005</v>
      </c>
      <c r="I171" s="153"/>
      <c r="L171" s="148"/>
      <c r="M171" s="154"/>
      <c r="T171" s="155"/>
      <c r="AT171" s="150" t="s">
        <v>123</v>
      </c>
      <c r="AU171" s="150" t="s">
        <v>113</v>
      </c>
      <c r="AV171" s="12" t="s">
        <v>113</v>
      </c>
      <c r="AW171" s="12" t="s">
        <v>31</v>
      </c>
      <c r="AX171" s="12" t="s">
        <v>75</v>
      </c>
      <c r="AY171" s="150" t="s">
        <v>106</v>
      </c>
    </row>
    <row r="172" spans="2:51" s="13" customFormat="1">
      <c r="B172" s="156"/>
      <c r="D172" s="149" t="s">
        <v>123</v>
      </c>
      <c r="E172" s="157" t="s">
        <v>1</v>
      </c>
      <c r="F172" s="158" t="s">
        <v>189</v>
      </c>
      <c r="H172" s="157" t="s">
        <v>1</v>
      </c>
      <c r="I172" s="159"/>
      <c r="L172" s="156"/>
      <c r="M172" s="160"/>
      <c r="T172" s="161"/>
      <c r="AT172" s="157" t="s">
        <v>123</v>
      </c>
      <c r="AU172" s="157" t="s">
        <v>113</v>
      </c>
      <c r="AV172" s="13" t="s">
        <v>80</v>
      </c>
      <c r="AW172" s="13" t="s">
        <v>31</v>
      </c>
      <c r="AX172" s="13" t="s">
        <v>75</v>
      </c>
      <c r="AY172" s="157" t="s">
        <v>106</v>
      </c>
    </row>
    <row r="173" spans="2:51" s="12" customFormat="1">
      <c r="B173" s="148"/>
      <c r="D173" s="149" t="s">
        <v>123</v>
      </c>
      <c r="E173" s="150" t="s">
        <v>1</v>
      </c>
      <c r="F173" s="151" t="s">
        <v>190</v>
      </c>
      <c r="H173" s="152">
        <v>1.26</v>
      </c>
      <c r="I173" s="153"/>
      <c r="L173" s="148"/>
      <c r="M173" s="154"/>
      <c r="T173" s="155"/>
      <c r="AT173" s="150" t="s">
        <v>123</v>
      </c>
      <c r="AU173" s="150" t="s">
        <v>113</v>
      </c>
      <c r="AV173" s="12" t="s">
        <v>113</v>
      </c>
      <c r="AW173" s="12" t="s">
        <v>31</v>
      </c>
      <c r="AX173" s="12" t="s">
        <v>75</v>
      </c>
      <c r="AY173" s="150" t="s">
        <v>106</v>
      </c>
    </row>
    <row r="174" spans="2:51" s="15" customFormat="1">
      <c r="B174" s="169"/>
      <c r="D174" s="149" t="s">
        <v>123</v>
      </c>
      <c r="E174" s="170" t="s">
        <v>1</v>
      </c>
      <c r="F174" s="171" t="s">
        <v>182</v>
      </c>
      <c r="H174" s="172">
        <v>13.266</v>
      </c>
      <c r="I174" s="173"/>
      <c r="L174" s="169"/>
      <c r="M174" s="174"/>
      <c r="T174" s="175"/>
      <c r="AT174" s="170" t="s">
        <v>123</v>
      </c>
      <c r="AU174" s="170" t="s">
        <v>113</v>
      </c>
      <c r="AV174" s="15" t="s">
        <v>119</v>
      </c>
      <c r="AW174" s="15" t="s">
        <v>31</v>
      </c>
      <c r="AX174" s="15" t="s">
        <v>75</v>
      </c>
      <c r="AY174" s="170" t="s">
        <v>106</v>
      </c>
    </row>
    <row r="175" spans="2:51" s="13" customFormat="1">
      <c r="B175" s="156"/>
      <c r="D175" s="149" t="s">
        <v>123</v>
      </c>
      <c r="E175" s="157" t="s">
        <v>1</v>
      </c>
      <c r="F175" s="158" t="s">
        <v>191</v>
      </c>
      <c r="H175" s="157" t="s">
        <v>1</v>
      </c>
      <c r="I175" s="159"/>
      <c r="L175" s="156"/>
      <c r="M175" s="160"/>
      <c r="T175" s="161"/>
      <c r="AT175" s="157" t="s">
        <v>123</v>
      </c>
      <c r="AU175" s="157" t="s">
        <v>113</v>
      </c>
      <c r="AV175" s="13" t="s">
        <v>80</v>
      </c>
      <c r="AW175" s="13" t="s">
        <v>31</v>
      </c>
      <c r="AX175" s="13" t="s">
        <v>75</v>
      </c>
      <c r="AY175" s="157" t="s">
        <v>106</v>
      </c>
    </row>
    <row r="176" spans="2:51" s="12" customFormat="1">
      <c r="B176" s="148"/>
      <c r="D176" s="149" t="s">
        <v>123</v>
      </c>
      <c r="E176" s="150" t="s">
        <v>1</v>
      </c>
      <c r="F176" s="151" t="s">
        <v>192</v>
      </c>
      <c r="H176" s="152">
        <v>8.5920000000000005</v>
      </c>
      <c r="I176" s="153"/>
      <c r="L176" s="148"/>
      <c r="M176" s="154"/>
      <c r="T176" s="155"/>
      <c r="AT176" s="150" t="s">
        <v>123</v>
      </c>
      <c r="AU176" s="150" t="s">
        <v>113</v>
      </c>
      <c r="AV176" s="12" t="s">
        <v>113</v>
      </c>
      <c r="AW176" s="12" t="s">
        <v>31</v>
      </c>
      <c r="AX176" s="12" t="s">
        <v>75</v>
      </c>
      <c r="AY176" s="150" t="s">
        <v>106</v>
      </c>
    </row>
    <row r="177" spans="2:65" s="13" customFormat="1">
      <c r="B177" s="156"/>
      <c r="D177" s="149" t="s">
        <v>123</v>
      </c>
      <c r="E177" s="157" t="s">
        <v>1</v>
      </c>
      <c r="F177" s="158" t="s">
        <v>193</v>
      </c>
      <c r="H177" s="157" t="s">
        <v>1</v>
      </c>
      <c r="I177" s="159"/>
      <c r="L177" s="156"/>
      <c r="M177" s="160"/>
      <c r="T177" s="161"/>
      <c r="AT177" s="157" t="s">
        <v>123</v>
      </c>
      <c r="AU177" s="157" t="s">
        <v>113</v>
      </c>
      <c r="AV177" s="13" t="s">
        <v>80</v>
      </c>
      <c r="AW177" s="13" t="s">
        <v>31</v>
      </c>
      <c r="AX177" s="13" t="s">
        <v>75</v>
      </c>
      <c r="AY177" s="157" t="s">
        <v>106</v>
      </c>
    </row>
    <row r="178" spans="2:65" s="12" customFormat="1">
      <c r="B178" s="148"/>
      <c r="D178" s="149" t="s">
        <v>123</v>
      </c>
      <c r="E178" s="150" t="s">
        <v>1</v>
      </c>
      <c r="F178" s="151" t="s">
        <v>194</v>
      </c>
      <c r="H178" s="152">
        <v>17.28</v>
      </c>
      <c r="I178" s="153"/>
      <c r="L178" s="148"/>
      <c r="M178" s="154"/>
      <c r="T178" s="155"/>
      <c r="AT178" s="150" t="s">
        <v>123</v>
      </c>
      <c r="AU178" s="150" t="s">
        <v>113</v>
      </c>
      <c r="AV178" s="12" t="s">
        <v>113</v>
      </c>
      <c r="AW178" s="12" t="s">
        <v>31</v>
      </c>
      <c r="AX178" s="12" t="s">
        <v>75</v>
      </c>
      <c r="AY178" s="150" t="s">
        <v>106</v>
      </c>
    </row>
    <row r="179" spans="2:65" s="13" customFormat="1">
      <c r="B179" s="156"/>
      <c r="D179" s="149" t="s">
        <v>123</v>
      </c>
      <c r="E179" s="157" t="s">
        <v>1</v>
      </c>
      <c r="F179" s="158" t="s">
        <v>195</v>
      </c>
      <c r="H179" s="157" t="s">
        <v>1</v>
      </c>
      <c r="I179" s="159"/>
      <c r="L179" s="156"/>
      <c r="M179" s="160"/>
      <c r="T179" s="161"/>
      <c r="AT179" s="157" t="s">
        <v>123</v>
      </c>
      <c r="AU179" s="157" t="s">
        <v>113</v>
      </c>
      <c r="AV179" s="13" t="s">
        <v>80</v>
      </c>
      <c r="AW179" s="13" t="s">
        <v>31</v>
      </c>
      <c r="AX179" s="13" t="s">
        <v>75</v>
      </c>
      <c r="AY179" s="157" t="s">
        <v>106</v>
      </c>
    </row>
    <row r="180" spans="2:65" s="12" customFormat="1">
      <c r="B180" s="148"/>
      <c r="D180" s="149" t="s">
        <v>123</v>
      </c>
      <c r="E180" s="150" t="s">
        <v>1</v>
      </c>
      <c r="F180" s="151" t="s">
        <v>196</v>
      </c>
      <c r="H180" s="152">
        <v>78</v>
      </c>
      <c r="I180" s="153"/>
      <c r="L180" s="148"/>
      <c r="M180" s="154"/>
      <c r="T180" s="155"/>
      <c r="AT180" s="150" t="s">
        <v>123</v>
      </c>
      <c r="AU180" s="150" t="s">
        <v>113</v>
      </c>
      <c r="AV180" s="12" t="s">
        <v>113</v>
      </c>
      <c r="AW180" s="12" t="s">
        <v>31</v>
      </c>
      <c r="AX180" s="12" t="s">
        <v>75</v>
      </c>
      <c r="AY180" s="150" t="s">
        <v>106</v>
      </c>
    </row>
    <row r="181" spans="2:65" s="13" customFormat="1">
      <c r="B181" s="156"/>
      <c r="D181" s="149" t="s">
        <v>123</v>
      </c>
      <c r="E181" s="157" t="s">
        <v>1</v>
      </c>
      <c r="F181" s="158" t="s">
        <v>197</v>
      </c>
      <c r="H181" s="157" t="s">
        <v>1</v>
      </c>
      <c r="I181" s="159"/>
      <c r="L181" s="156"/>
      <c r="M181" s="160"/>
      <c r="T181" s="161"/>
      <c r="AT181" s="157" t="s">
        <v>123</v>
      </c>
      <c r="AU181" s="157" t="s">
        <v>113</v>
      </c>
      <c r="AV181" s="13" t="s">
        <v>80</v>
      </c>
      <c r="AW181" s="13" t="s">
        <v>31</v>
      </c>
      <c r="AX181" s="13" t="s">
        <v>75</v>
      </c>
      <c r="AY181" s="157" t="s">
        <v>106</v>
      </c>
    </row>
    <row r="182" spans="2:65" s="12" customFormat="1">
      <c r="B182" s="148"/>
      <c r="D182" s="149" t="s">
        <v>123</v>
      </c>
      <c r="E182" s="150" t="s">
        <v>1</v>
      </c>
      <c r="F182" s="151" t="s">
        <v>198</v>
      </c>
      <c r="H182" s="152">
        <v>1.35</v>
      </c>
      <c r="I182" s="153"/>
      <c r="L182" s="148"/>
      <c r="M182" s="154"/>
      <c r="T182" s="155"/>
      <c r="AT182" s="150" t="s">
        <v>123</v>
      </c>
      <c r="AU182" s="150" t="s">
        <v>113</v>
      </c>
      <c r="AV182" s="12" t="s">
        <v>113</v>
      </c>
      <c r="AW182" s="12" t="s">
        <v>31</v>
      </c>
      <c r="AX182" s="12" t="s">
        <v>75</v>
      </c>
      <c r="AY182" s="150" t="s">
        <v>106</v>
      </c>
    </row>
    <row r="183" spans="2:65" s="13" customFormat="1">
      <c r="B183" s="156"/>
      <c r="D183" s="149" t="s">
        <v>123</v>
      </c>
      <c r="E183" s="157" t="s">
        <v>1</v>
      </c>
      <c r="F183" s="158" t="s">
        <v>199</v>
      </c>
      <c r="H183" s="157" t="s">
        <v>1</v>
      </c>
      <c r="I183" s="159"/>
      <c r="L183" s="156"/>
      <c r="M183" s="160"/>
      <c r="T183" s="161"/>
      <c r="AT183" s="157" t="s">
        <v>123</v>
      </c>
      <c r="AU183" s="157" t="s">
        <v>113</v>
      </c>
      <c r="AV183" s="13" t="s">
        <v>80</v>
      </c>
      <c r="AW183" s="13" t="s">
        <v>31</v>
      </c>
      <c r="AX183" s="13" t="s">
        <v>75</v>
      </c>
      <c r="AY183" s="157" t="s">
        <v>106</v>
      </c>
    </row>
    <row r="184" spans="2:65" s="12" customFormat="1">
      <c r="B184" s="148"/>
      <c r="D184" s="149" t="s">
        <v>123</v>
      </c>
      <c r="E184" s="150" t="s">
        <v>1</v>
      </c>
      <c r="F184" s="151" t="s">
        <v>200</v>
      </c>
      <c r="H184" s="152">
        <v>2.16</v>
      </c>
      <c r="I184" s="153"/>
      <c r="L184" s="148"/>
      <c r="M184" s="154"/>
      <c r="T184" s="155"/>
      <c r="AT184" s="150" t="s">
        <v>123</v>
      </c>
      <c r="AU184" s="150" t="s">
        <v>113</v>
      </c>
      <c r="AV184" s="12" t="s">
        <v>113</v>
      </c>
      <c r="AW184" s="12" t="s">
        <v>31</v>
      </c>
      <c r="AX184" s="12" t="s">
        <v>75</v>
      </c>
      <c r="AY184" s="150" t="s">
        <v>106</v>
      </c>
    </row>
    <row r="185" spans="2:65" s="15" customFormat="1">
      <c r="B185" s="169"/>
      <c r="D185" s="149" t="s">
        <v>123</v>
      </c>
      <c r="E185" s="170" t="s">
        <v>1</v>
      </c>
      <c r="F185" s="171" t="s">
        <v>182</v>
      </c>
      <c r="H185" s="172">
        <v>107.38199999999999</v>
      </c>
      <c r="I185" s="173"/>
      <c r="L185" s="169"/>
      <c r="M185" s="174"/>
      <c r="T185" s="175"/>
      <c r="AT185" s="170" t="s">
        <v>123</v>
      </c>
      <c r="AU185" s="170" t="s">
        <v>113</v>
      </c>
      <c r="AV185" s="15" t="s">
        <v>119</v>
      </c>
      <c r="AW185" s="15" t="s">
        <v>31</v>
      </c>
      <c r="AX185" s="15" t="s">
        <v>75</v>
      </c>
      <c r="AY185" s="170" t="s">
        <v>106</v>
      </c>
    </row>
    <row r="186" spans="2:65" s="13" customFormat="1">
      <c r="B186" s="156"/>
      <c r="D186" s="149" t="s">
        <v>123</v>
      </c>
      <c r="E186" s="157" t="s">
        <v>1</v>
      </c>
      <c r="F186" s="158" t="s">
        <v>201</v>
      </c>
      <c r="H186" s="157" t="s">
        <v>1</v>
      </c>
      <c r="I186" s="159"/>
      <c r="L186" s="156"/>
      <c r="M186" s="160"/>
      <c r="T186" s="161"/>
      <c r="AT186" s="157" t="s">
        <v>123</v>
      </c>
      <c r="AU186" s="157" t="s">
        <v>113</v>
      </c>
      <c r="AV186" s="13" t="s">
        <v>80</v>
      </c>
      <c r="AW186" s="13" t="s">
        <v>31</v>
      </c>
      <c r="AX186" s="13" t="s">
        <v>75</v>
      </c>
      <c r="AY186" s="157" t="s">
        <v>106</v>
      </c>
    </row>
    <row r="187" spans="2:65" s="12" customFormat="1">
      <c r="B187" s="148"/>
      <c r="D187" s="149" t="s">
        <v>123</v>
      </c>
      <c r="E187" s="150" t="s">
        <v>1</v>
      </c>
      <c r="F187" s="151" t="s">
        <v>202</v>
      </c>
      <c r="H187" s="152">
        <v>364.8</v>
      </c>
      <c r="I187" s="153"/>
      <c r="L187" s="148"/>
      <c r="M187" s="154"/>
      <c r="T187" s="155"/>
      <c r="AT187" s="150" t="s">
        <v>123</v>
      </c>
      <c r="AU187" s="150" t="s">
        <v>113</v>
      </c>
      <c r="AV187" s="12" t="s">
        <v>113</v>
      </c>
      <c r="AW187" s="12" t="s">
        <v>31</v>
      </c>
      <c r="AX187" s="12" t="s">
        <v>75</v>
      </c>
      <c r="AY187" s="150" t="s">
        <v>106</v>
      </c>
    </row>
    <row r="188" spans="2:65" s="15" customFormat="1">
      <c r="B188" s="169"/>
      <c r="D188" s="149" t="s">
        <v>123</v>
      </c>
      <c r="E188" s="170" t="s">
        <v>1</v>
      </c>
      <c r="F188" s="171" t="s">
        <v>182</v>
      </c>
      <c r="H188" s="172">
        <v>364.8</v>
      </c>
      <c r="I188" s="173"/>
      <c r="L188" s="169"/>
      <c r="M188" s="174"/>
      <c r="T188" s="175"/>
      <c r="AT188" s="170" t="s">
        <v>123</v>
      </c>
      <c r="AU188" s="170" t="s">
        <v>113</v>
      </c>
      <c r="AV188" s="15" t="s">
        <v>119</v>
      </c>
      <c r="AW188" s="15" t="s">
        <v>31</v>
      </c>
      <c r="AX188" s="15" t="s">
        <v>75</v>
      </c>
      <c r="AY188" s="170" t="s">
        <v>106</v>
      </c>
    </row>
    <row r="189" spans="2:65" s="14" customFormat="1">
      <c r="B189" s="162"/>
      <c r="D189" s="149" t="s">
        <v>123</v>
      </c>
      <c r="E189" s="163" t="s">
        <v>1</v>
      </c>
      <c r="F189" s="164" t="s">
        <v>155</v>
      </c>
      <c r="H189" s="165">
        <v>725.5680000000001</v>
      </c>
      <c r="I189" s="166"/>
      <c r="L189" s="162"/>
      <c r="M189" s="167"/>
      <c r="T189" s="168"/>
      <c r="AT189" s="163" t="s">
        <v>123</v>
      </c>
      <c r="AU189" s="163" t="s">
        <v>113</v>
      </c>
      <c r="AV189" s="14" t="s">
        <v>112</v>
      </c>
      <c r="AW189" s="14" t="s">
        <v>31</v>
      </c>
      <c r="AX189" s="14" t="s">
        <v>80</v>
      </c>
      <c r="AY189" s="163" t="s">
        <v>106</v>
      </c>
    </row>
    <row r="190" spans="2:65" s="1" customFormat="1" ht="37.799999999999997" customHeight="1">
      <c r="B190" s="133"/>
      <c r="C190" s="134" t="s">
        <v>203</v>
      </c>
      <c r="D190" s="134" t="s">
        <v>108</v>
      </c>
      <c r="E190" s="135" t="s">
        <v>204</v>
      </c>
      <c r="F190" s="136" t="s">
        <v>205</v>
      </c>
      <c r="G190" s="137" t="s">
        <v>137</v>
      </c>
      <c r="H190" s="138">
        <v>362.78399999999999</v>
      </c>
      <c r="I190" s="139">
        <v>18.420000000000002</v>
      </c>
      <c r="J190" s="140">
        <f>ROUND(I190*H190,2)</f>
        <v>6682.48</v>
      </c>
      <c r="K190" s="141"/>
      <c r="L190" s="32"/>
      <c r="M190" s="142" t="s">
        <v>1</v>
      </c>
      <c r="N190" s="143" t="s">
        <v>41</v>
      </c>
      <c r="P190" s="144">
        <f>O190*H190</f>
        <v>0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AR190" s="146" t="s">
        <v>112</v>
      </c>
      <c r="AT190" s="146" t="s">
        <v>108</v>
      </c>
      <c r="AU190" s="146" t="s">
        <v>113</v>
      </c>
      <c r="AY190" s="17" t="s">
        <v>106</v>
      </c>
      <c r="BE190" s="147">
        <f>IF(N190="základná",J190,0)</f>
        <v>0</v>
      </c>
      <c r="BF190" s="147">
        <f>IF(N190="znížená",J190,0)</f>
        <v>6682.48</v>
      </c>
      <c r="BG190" s="147">
        <f>IF(N190="zákl. prenesená",J190,0)</f>
        <v>0</v>
      </c>
      <c r="BH190" s="147">
        <f>IF(N190="zníž. prenesená",J190,0)</f>
        <v>0</v>
      </c>
      <c r="BI190" s="147">
        <f>IF(N190="nulová",J190,0)</f>
        <v>0</v>
      </c>
      <c r="BJ190" s="17" t="s">
        <v>113</v>
      </c>
      <c r="BK190" s="147">
        <f>ROUND(I190*H190,2)</f>
        <v>6682.48</v>
      </c>
      <c r="BL190" s="17" t="s">
        <v>112</v>
      </c>
      <c r="BM190" s="146" t="s">
        <v>206</v>
      </c>
    </row>
    <row r="191" spans="2:65" s="13" customFormat="1">
      <c r="B191" s="156"/>
      <c r="D191" s="149" t="s">
        <v>123</v>
      </c>
      <c r="E191" s="157" t="s">
        <v>1</v>
      </c>
      <c r="F191" s="158" t="s">
        <v>160</v>
      </c>
      <c r="H191" s="157" t="s">
        <v>1</v>
      </c>
      <c r="I191" s="159"/>
      <c r="L191" s="156"/>
      <c r="M191" s="160"/>
      <c r="T191" s="161"/>
      <c r="AT191" s="157" t="s">
        <v>123</v>
      </c>
      <c r="AU191" s="157" t="s">
        <v>113</v>
      </c>
      <c r="AV191" s="13" t="s">
        <v>80</v>
      </c>
      <c r="AW191" s="13" t="s">
        <v>31</v>
      </c>
      <c r="AX191" s="13" t="s">
        <v>75</v>
      </c>
      <c r="AY191" s="157" t="s">
        <v>106</v>
      </c>
    </row>
    <row r="192" spans="2:65" s="12" customFormat="1">
      <c r="B192" s="148"/>
      <c r="D192" s="149" t="s">
        <v>123</v>
      </c>
      <c r="E192" s="150" t="s">
        <v>1</v>
      </c>
      <c r="F192" s="151" t="s">
        <v>207</v>
      </c>
      <c r="H192" s="152">
        <v>362.78399999999999</v>
      </c>
      <c r="I192" s="153"/>
      <c r="L192" s="148"/>
      <c r="M192" s="154"/>
      <c r="T192" s="155"/>
      <c r="AT192" s="150" t="s">
        <v>123</v>
      </c>
      <c r="AU192" s="150" t="s">
        <v>113</v>
      </c>
      <c r="AV192" s="12" t="s">
        <v>113</v>
      </c>
      <c r="AW192" s="12" t="s">
        <v>31</v>
      </c>
      <c r="AX192" s="12" t="s">
        <v>80</v>
      </c>
      <c r="AY192" s="150" t="s">
        <v>106</v>
      </c>
    </row>
    <row r="193" spans="2:65" s="1" customFormat="1" ht="24.15" customHeight="1">
      <c r="B193" s="133"/>
      <c r="C193" s="134" t="s">
        <v>208</v>
      </c>
      <c r="D193" s="134" t="s">
        <v>108</v>
      </c>
      <c r="E193" s="135" t="s">
        <v>209</v>
      </c>
      <c r="F193" s="136" t="s">
        <v>210</v>
      </c>
      <c r="G193" s="137" t="s">
        <v>137</v>
      </c>
      <c r="H193" s="138">
        <v>2262.9679999999998</v>
      </c>
      <c r="I193" s="139">
        <v>1.99</v>
      </c>
      <c r="J193" s="140">
        <f>ROUND(I193*H193,2)</f>
        <v>4503.3100000000004</v>
      </c>
      <c r="K193" s="141"/>
      <c r="L193" s="32"/>
      <c r="M193" s="142" t="s">
        <v>1</v>
      </c>
      <c r="N193" s="143" t="s">
        <v>41</v>
      </c>
      <c r="P193" s="144">
        <f>O193*H193</f>
        <v>0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AR193" s="146" t="s">
        <v>112</v>
      </c>
      <c r="AT193" s="146" t="s">
        <v>108</v>
      </c>
      <c r="AU193" s="146" t="s">
        <v>113</v>
      </c>
      <c r="AY193" s="17" t="s">
        <v>106</v>
      </c>
      <c r="BE193" s="147">
        <f>IF(N193="základná",J193,0)</f>
        <v>0</v>
      </c>
      <c r="BF193" s="147">
        <f>IF(N193="znížená",J193,0)</f>
        <v>4503.3100000000004</v>
      </c>
      <c r="BG193" s="147">
        <f>IF(N193="zákl. prenesená",J193,0)</f>
        <v>0</v>
      </c>
      <c r="BH193" s="147">
        <f>IF(N193="zníž. prenesená",J193,0)</f>
        <v>0</v>
      </c>
      <c r="BI193" s="147">
        <f>IF(N193="nulová",J193,0)</f>
        <v>0</v>
      </c>
      <c r="BJ193" s="17" t="s">
        <v>113</v>
      </c>
      <c r="BK193" s="147">
        <f>ROUND(I193*H193,2)</f>
        <v>4503.3100000000004</v>
      </c>
      <c r="BL193" s="17" t="s">
        <v>112</v>
      </c>
      <c r="BM193" s="146" t="s">
        <v>211</v>
      </c>
    </row>
    <row r="194" spans="2:65" s="12" customFormat="1">
      <c r="B194" s="148"/>
      <c r="D194" s="149" t="s">
        <v>123</v>
      </c>
      <c r="E194" s="150" t="s">
        <v>1</v>
      </c>
      <c r="F194" s="151" t="s">
        <v>212</v>
      </c>
      <c r="H194" s="152">
        <v>2262.9679999999998</v>
      </c>
      <c r="I194" s="153"/>
      <c r="L194" s="148"/>
      <c r="M194" s="154"/>
      <c r="T194" s="155"/>
      <c r="AT194" s="150" t="s">
        <v>123</v>
      </c>
      <c r="AU194" s="150" t="s">
        <v>113</v>
      </c>
      <c r="AV194" s="12" t="s">
        <v>113</v>
      </c>
      <c r="AW194" s="12" t="s">
        <v>31</v>
      </c>
      <c r="AX194" s="12" t="s">
        <v>80</v>
      </c>
      <c r="AY194" s="150" t="s">
        <v>106</v>
      </c>
    </row>
    <row r="195" spans="2:65" s="1" customFormat="1" ht="33" customHeight="1">
      <c r="B195" s="133"/>
      <c r="C195" s="134" t="s">
        <v>213</v>
      </c>
      <c r="D195" s="134" t="s">
        <v>108</v>
      </c>
      <c r="E195" s="135" t="s">
        <v>214</v>
      </c>
      <c r="F195" s="136" t="s">
        <v>215</v>
      </c>
      <c r="G195" s="137" t="s">
        <v>137</v>
      </c>
      <c r="H195" s="138">
        <v>2262.9679999999998</v>
      </c>
      <c r="I195" s="139">
        <v>1.1000000000000001</v>
      </c>
      <c r="J195" s="140">
        <f>ROUND(I195*H195,2)</f>
        <v>2489.2600000000002</v>
      </c>
      <c r="K195" s="141"/>
      <c r="L195" s="32"/>
      <c r="M195" s="142" t="s">
        <v>1</v>
      </c>
      <c r="N195" s="143" t="s">
        <v>41</v>
      </c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AR195" s="146" t="s">
        <v>112</v>
      </c>
      <c r="AT195" s="146" t="s">
        <v>108</v>
      </c>
      <c r="AU195" s="146" t="s">
        <v>113</v>
      </c>
      <c r="AY195" s="17" t="s">
        <v>106</v>
      </c>
      <c r="BE195" s="147">
        <f>IF(N195="základná",J195,0)</f>
        <v>0</v>
      </c>
      <c r="BF195" s="147">
        <f>IF(N195="znížená",J195,0)</f>
        <v>2489.2600000000002</v>
      </c>
      <c r="BG195" s="147">
        <f>IF(N195="zákl. prenesená",J195,0)</f>
        <v>0</v>
      </c>
      <c r="BH195" s="147">
        <f>IF(N195="zníž. prenesená",J195,0)</f>
        <v>0</v>
      </c>
      <c r="BI195" s="147">
        <f>IF(N195="nulová",J195,0)</f>
        <v>0</v>
      </c>
      <c r="BJ195" s="17" t="s">
        <v>113</v>
      </c>
      <c r="BK195" s="147">
        <f>ROUND(I195*H195,2)</f>
        <v>2489.2600000000002</v>
      </c>
      <c r="BL195" s="17" t="s">
        <v>112</v>
      </c>
      <c r="BM195" s="146" t="s">
        <v>216</v>
      </c>
    </row>
    <row r="196" spans="2:65" s="11" customFormat="1" ht="22.8" customHeight="1">
      <c r="B196" s="121"/>
      <c r="D196" s="122" t="s">
        <v>74</v>
      </c>
      <c r="E196" s="131" t="s">
        <v>113</v>
      </c>
      <c r="F196" s="131" t="s">
        <v>217</v>
      </c>
      <c r="I196" s="124"/>
      <c r="J196" s="132">
        <f>BK196</f>
        <v>22185.03</v>
      </c>
      <c r="L196" s="121"/>
      <c r="M196" s="126"/>
      <c r="P196" s="127">
        <f>SUM(P197:P202)</f>
        <v>0</v>
      </c>
      <c r="R196" s="127">
        <f>SUM(R197:R202)</f>
        <v>713.62440000000004</v>
      </c>
      <c r="T196" s="128">
        <f>SUM(T197:T202)</f>
        <v>0</v>
      </c>
      <c r="AR196" s="122" t="s">
        <v>80</v>
      </c>
      <c r="AT196" s="129" t="s">
        <v>74</v>
      </c>
      <c r="AU196" s="129" t="s">
        <v>80</v>
      </c>
      <c r="AY196" s="122" t="s">
        <v>106</v>
      </c>
      <c r="BK196" s="130">
        <f>SUM(BK197:BK202)</f>
        <v>22185.03</v>
      </c>
    </row>
    <row r="197" spans="2:65" s="1" customFormat="1" ht="24.15" customHeight="1">
      <c r="B197" s="133"/>
      <c r="C197" s="134" t="s">
        <v>218</v>
      </c>
      <c r="D197" s="134" t="s">
        <v>108</v>
      </c>
      <c r="E197" s="135" t="s">
        <v>219</v>
      </c>
      <c r="F197" s="136" t="s">
        <v>220</v>
      </c>
      <c r="G197" s="137" t="s">
        <v>137</v>
      </c>
      <c r="H197" s="138">
        <v>356.1</v>
      </c>
      <c r="I197" s="139">
        <v>62.3</v>
      </c>
      <c r="J197" s="140">
        <f>ROUND(I197*H197,2)</f>
        <v>22185.03</v>
      </c>
      <c r="K197" s="141"/>
      <c r="L197" s="32"/>
      <c r="M197" s="142" t="s">
        <v>1</v>
      </c>
      <c r="N197" s="143" t="s">
        <v>41</v>
      </c>
      <c r="P197" s="144">
        <f>O197*H197</f>
        <v>0</v>
      </c>
      <c r="Q197" s="144">
        <v>2.004</v>
      </c>
      <c r="R197" s="144">
        <f>Q197*H197</f>
        <v>713.62440000000004</v>
      </c>
      <c r="S197" s="144">
        <v>0</v>
      </c>
      <c r="T197" s="145">
        <f>S197*H197</f>
        <v>0</v>
      </c>
      <c r="AR197" s="146" t="s">
        <v>112</v>
      </c>
      <c r="AT197" s="146" t="s">
        <v>108</v>
      </c>
      <c r="AU197" s="146" t="s">
        <v>113</v>
      </c>
      <c r="AY197" s="17" t="s">
        <v>106</v>
      </c>
      <c r="BE197" s="147">
        <f>IF(N197="základná",J197,0)</f>
        <v>0</v>
      </c>
      <c r="BF197" s="147">
        <f>IF(N197="znížená",J197,0)</f>
        <v>22185.03</v>
      </c>
      <c r="BG197" s="147">
        <f>IF(N197="zákl. prenesená",J197,0)</f>
        <v>0</v>
      </c>
      <c r="BH197" s="147">
        <f>IF(N197="zníž. prenesená",J197,0)</f>
        <v>0</v>
      </c>
      <c r="BI197" s="147">
        <f>IF(N197="nulová",J197,0)</f>
        <v>0</v>
      </c>
      <c r="BJ197" s="17" t="s">
        <v>113</v>
      </c>
      <c r="BK197" s="147">
        <f>ROUND(I197*H197,2)</f>
        <v>22185.03</v>
      </c>
      <c r="BL197" s="17" t="s">
        <v>112</v>
      </c>
      <c r="BM197" s="146" t="s">
        <v>221</v>
      </c>
    </row>
    <row r="198" spans="2:65" s="13" customFormat="1">
      <c r="B198" s="156"/>
      <c r="D198" s="149" t="s">
        <v>123</v>
      </c>
      <c r="E198" s="157" t="s">
        <v>1</v>
      </c>
      <c r="F198" s="158" t="s">
        <v>222</v>
      </c>
      <c r="H198" s="157" t="s">
        <v>1</v>
      </c>
      <c r="I198" s="159"/>
      <c r="L198" s="156"/>
      <c r="M198" s="160"/>
      <c r="T198" s="161"/>
      <c r="AT198" s="157" t="s">
        <v>123</v>
      </c>
      <c r="AU198" s="157" t="s">
        <v>113</v>
      </c>
      <c r="AV198" s="13" t="s">
        <v>80</v>
      </c>
      <c r="AW198" s="13" t="s">
        <v>31</v>
      </c>
      <c r="AX198" s="13" t="s">
        <v>75</v>
      </c>
      <c r="AY198" s="157" t="s">
        <v>106</v>
      </c>
    </row>
    <row r="199" spans="2:65" s="12" customFormat="1">
      <c r="B199" s="148"/>
      <c r="D199" s="149" t="s">
        <v>123</v>
      </c>
      <c r="E199" s="150" t="s">
        <v>1</v>
      </c>
      <c r="F199" s="151" t="s">
        <v>223</v>
      </c>
      <c r="H199" s="152">
        <v>139.5</v>
      </c>
      <c r="I199" s="153"/>
      <c r="L199" s="148"/>
      <c r="M199" s="154"/>
      <c r="T199" s="155"/>
      <c r="AT199" s="150" t="s">
        <v>123</v>
      </c>
      <c r="AU199" s="150" t="s">
        <v>113</v>
      </c>
      <c r="AV199" s="12" t="s">
        <v>113</v>
      </c>
      <c r="AW199" s="12" t="s">
        <v>31</v>
      </c>
      <c r="AX199" s="12" t="s">
        <v>75</v>
      </c>
      <c r="AY199" s="150" t="s">
        <v>106</v>
      </c>
    </row>
    <row r="200" spans="2:65" s="12" customFormat="1">
      <c r="B200" s="148"/>
      <c r="D200" s="149" t="s">
        <v>123</v>
      </c>
      <c r="E200" s="150" t="s">
        <v>1</v>
      </c>
      <c r="F200" s="151" t="s">
        <v>224</v>
      </c>
      <c r="H200" s="152">
        <v>114.6</v>
      </c>
      <c r="I200" s="153"/>
      <c r="L200" s="148"/>
      <c r="M200" s="154"/>
      <c r="T200" s="155"/>
      <c r="AT200" s="150" t="s">
        <v>123</v>
      </c>
      <c r="AU200" s="150" t="s">
        <v>113</v>
      </c>
      <c r="AV200" s="12" t="s">
        <v>113</v>
      </c>
      <c r="AW200" s="12" t="s">
        <v>31</v>
      </c>
      <c r="AX200" s="12" t="s">
        <v>75</v>
      </c>
      <c r="AY200" s="150" t="s">
        <v>106</v>
      </c>
    </row>
    <row r="201" spans="2:65" s="12" customFormat="1">
      <c r="B201" s="148"/>
      <c r="D201" s="149" t="s">
        <v>123</v>
      </c>
      <c r="E201" s="150" t="s">
        <v>1</v>
      </c>
      <c r="F201" s="151" t="s">
        <v>225</v>
      </c>
      <c r="H201" s="152">
        <v>102</v>
      </c>
      <c r="I201" s="153"/>
      <c r="L201" s="148"/>
      <c r="M201" s="154"/>
      <c r="T201" s="155"/>
      <c r="AT201" s="150" t="s">
        <v>123</v>
      </c>
      <c r="AU201" s="150" t="s">
        <v>113</v>
      </c>
      <c r="AV201" s="12" t="s">
        <v>113</v>
      </c>
      <c r="AW201" s="12" t="s">
        <v>31</v>
      </c>
      <c r="AX201" s="12" t="s">
        <v>75</v>
      </c>
      <c r="AY201" s="150" t="s">
        <v>106</v>
      </c>
    </row>
    <row r="202" spans="2:65" s="14" customFormat="1">
      <c r="B202" s="162"/>
      <c r="D202" s="149" t="s">
        <v>123</v>
      </c>
      <c r="E202" s="163" t="s">
        <v>1</v>
      </c>
      <c r="F202" s="164" t="s">
        <v>155</v>
      </c>
      <c r="H202" s="165">
        <v>356.1</v>
      </c>
      <c r="I202" s="166"/>
      <c r="L202" s="162"/>
      <c r="M202" s="167"/>
      <c r="T202" s="168"/>
      <c r="AT202" s="163" t="s">
        <v>123</v>
      </c>
      <c r="AU202" s="163" t="s">
        <v>113</v>
      </c>
      <c r="AV202" s="14" t="s">
        <v>112</v>
      </c>
      <c r="AW202" s="14" t="s">
        <v>31</v>
      </c>
      <c r="AX202" s="14" t="s">
        <v>80</v>
      </c>
      <c r="AY202" s="163" t="s">
        <v>106</v>
      </c>
    </row>
    <row r="203" spans="2:65" s="11" customFormat="1" ht="22.8" customHeight="1">
      <c r="B203" s="121"/>
      <c r="D203" s="122" t="s">
        <v>74</v>
      </c>
      <c r="E203" s="131" t="s">
        <v>119</v>
      </c>
      <c r="F203" s="131" t="s">
        <v>226</v>
      </c>
      <c r="I203" s="124"/>
      <c r="J203" s="132">
        <f>BK203</f>
        <v>6641.2800000000007</v>
      </c>
      <c r="L203" s="121"/>
      <c r="M203" s="126"/>
      <c r="P203" s="127">
        <f>SUM(P204:P209)</f>
        <v>0</v>
      </c>
      <c r="R203" s="127">
        <f>SUM(R204:R209)</f>
        <v>46.301029920000005</v>
      </c>
      <c r="T203" s="128">
        <f>SUM(T204:T209)</f>
        <v>0</v>
      </c>
      <c r="AR203" s="122" t="s">
        <v>80</v>
      </c>
      <c r="AT203" s="129" t="s">
        <v>74</v>
      </c>
      <c r="AU203" s="129" t="s">
        <v>80</v>
      </c>
      <c r="AY203" s="122" t="s">
        <v>106</v>
      </c>
      <c r="BK203" s="130">
        <f>SUM(BK204:BK209)</f>
        <v>6641.2800000000007</v>
      </c>
    </row>
    <row r="204" spans="2:65" s="1" customFormat="1" ht="24.15" customHeight="1">
      <c r="B204" s="133"/>
      <c r="C204" s="134" t="s">
        <v>227</v>
      </c>
      <c r="D204" s="134" t="s">
        <v>108</v>
      </c>
      <c r="E204" s="135" t="s">
        <v>228</v>
      </c>
      <c r="F204" s="136" t="s">
        <v>229</v>
      </c>
      <c r="G204" s="137" t="s">
        <v>117</v>
      </c>
      <c r="H204" s="138">
        <v>216</v>
      </c>
      <c r="I204" s="139">
        <v>4.4800000000000004</v>
      </c>
      <c r="J204" s="140">
        <f>ROUND(I204*H204,2)</f>
        <v>967.68</v>
      </c>
      <c r="K204" s="141"/>
      <c r="L204" s="32"/>
      <c r="M204" s="142" t="s">
        <v>1</v>
      </c>
      <c r="N204" s="143" t="s">
        <v>41</v>
      </c>
      <c r="P204" s="144">
        <f>O204*H204</f>
        <v>0</v>
      </c>
      <c r="Q204" s="144">
        <v>7.6619999999999995E-5</v>
      </c>
      <c r="R204" s="144">
        <f>Q204*H204</f>
        <v>1.6549919999999999E-2</v>
      </c>
      <c r="S204" s="144">
        <v>0</v>
      </c>
      <c r="T204" s="145">
        <f>S204*H204</f>
        <v>0</v>
      </c>
      <c r="AR204" s="146" t="s">
        <v>112</v>
      </c>
      <c r="AT204" s="146" t="s">
        <v>108</v>
      </c>
      <c r="AU204" s="146" t="s">
        <v>113</v>
      </c>
      <c r="AY204" s="17" t="s">
        <v>106</v>
      </c>
      <c r="BE204" s="147">
        <f>IF(N204="základná",J204,0)</f>
        <v>0</v>
      </c>
      <c r="BF204" s="147">
        <f>IF(N204="znížená",J204,0)</f>
        <v>967.68</v>
      </c>
      <c r="BG204" s="147">
        <f>IF(N204="zákl. prenesená",J204,0)</f>
        <v>0</v>
      </c>
      <c r="BH204" s="147">
        <f>IF(N204="zníž. prenesená",J204,0)</f>
        <v>0</v>
      </c>
      <c r="BI204" s="147">
        <f>IF(N204="nulová",J204,0)</f>
        <v>0</v>
      </c>
      <c r="BJ204" s="17" t="s">
        <v>113</v>
      </c>
      <c r="BK204" s="147">
        <f>ROUND(I204*H204,2)</f>
        <v>967.68</v>
      </c>
      <c r="BL204" s="17" t="s">
        <v>112</v>
      </c>
      <c r="BM204" s="146" t="s">
        <v>230</v>
      </c>
    </row>
    <row r="205" spans="2:65" s="1" customFormat="1" ht="24.15" customHeight="1">
      <c r="B205" s="133"/>
      <c r="C205" s="134" t="s">
        <v>231</v>
      </c>
      <c r="D205" s="134" t="s">
        <v>108</v>
      </c>
      <c r="E205" s="135" t="s">
        <v>232</v>
      </c>
      <c r="F205" s="136" t="s">
        <v>233</v>
      </c>
      <c r="G205" s="137" t="s">
        <v>234</v>
      </c>
      <c r="H205" s="138">
        <v>48</v>
      </c>
      <c r="I205" s="139">
        <v>118.2</v>
      </c>
      <c r="J205" s="140">
        <f>ROUND(I205*H205,2)</f>
        <v>5673.6</v>
      </c>
      <c r="K205" s="141"/>
      <c r="L205" s="32"/>
      <c r="M205" s="142" t="s">
        <v>1</v>
      </c>
      <c r="N205" s="143" t="s">
        <v>41</v>
      </c>
      <c r="P205" s="144">
        <f>O205*H205</f>
        <v>0</v>
      </c>
      <c r="Q205" s="144">
        <v>0.96426000000000001</v>
      </c>
      <c r="R205" s="144">
        <f>Q205*H205</f>
        <v>46.284480000000002</v>
      </c>
      <c r="S205" s="144">
        <v>0</v>
      </c>
      <c r="T205" s="145">
        <f>S205*H205</f>
        <v>0</v>
      </c>
      <c r="AR205" s="146" t="s">
        <v>112</v>
      </c>
      <c r="AT205" s="146" t="s">
        <v>108</v>
      </c>
      <c r="AU205" s="146" t="s">
        <v>113</v>
      </c>
      <c r="AY205" s="17" t="s">
        <v>106</v>
      </c>
      <c r="BE205" s="147">
        <f>IF(N205="základná",J205,0)</f>
        <v>0</v>
      </c>
      <c r="BF205" s="147">
        <f>IF(N205="znížená",J205,0)</f>
        <v>5673.6</v>
      </c>
      <c r="BG205" s="147">
        <f>IF(N205="zákl. prenesená",J205,0)</f>
        <v>0</v>
      </c>
      <c r="BH205" s="147">
        <f>IF(N205="zníž. prenesená",J205,0)</f>
        <v>0</v>
      </c>
      <c r="BI205" s="147">
        <f>IF(N205="nulová",J205,0)</f>
        <v>0</v>
      </c>
      <c r="BJ205" s="17" t="s">
        <v>113</v>
      </c>
      <c r="BK205" s="147">
        <f>ROUND(I205*H205,2)</f>
        <v>5673.6</v>
      </c>
      <c r="BL205" s="17" t="s">
        <v>112</v>
      </c>
      <c r="BM205" s="146" t="s">
        <v>235</v>
      </c>
    </row>
    <row r="206" spans="2:65" s="12" customFormat="1">
      <c r="B206" s="148"/>
      <c r="D206" s="149" t="s">
        <v>123</v>
      </c>
      <c r="E206" s="150" t="s">
        <v>1</v>
      </c>
      <c r="F206" s="151" t="s">
        <v>236</v>
      </c>
      <c r="H206" s="152">
        <v>21</v>
      </c>
      <c r="I206" s="153"/>
      <c r="L206" s="148"/>
      <c r="M206" s="154"/>
      <c r="T206" s="155"/>
      <c r="AT206" s="150" t="s">
        <v>123</v>
      </c>
      <c r="AU206" s="150" t="s">
        <v>113</v>
      </c>
      <c r="AV206" s="12" t="s">
        <v>113</v>
      </c>
      <c r="AW206" s="12" t="s">
        <v>31</v>
      </c>
      <c r="AX206" s="12" t="s">
        <v>75</v>
      </c>
      <c r="AY206" s="150" t="s">
        <v>106</v>
      </c>
    </row>
    <row r="207" spans="2:65" s="12" customFormat="1">
      <c r="B207" s="148"/>
      <c r="D207" s="149" t="s">
        <v>123</v>
      </c>
      <c r="E207" s="150" t="s">
        <v>1</v>
      </c>
      <c r="F207" s="151" t="s">
        <v>237</v>
      </c>
      <c r="H207" s="152">
        <v>14</v>
      </c>
      <c r="I207" s="153"/>
      <c r="L207" s="148"/>
      <c r="M207" s="154"/>
      <c r="T207" s="155"/>
      <c r="AT207" s="150" t="s">
        <v>123</v>
      </c>
      <c r="AU207" s="150" t="s">
        <v>113</v>
      </c>
      <c r="AV207" s="12" t="s">
        <v>113</v>
      </c>
      <c r="AW207" s="12" t="s">
        <v>31</v>
      </c>
      <c r="AX207" s="12" t="s">
        <v>75</v>
      </c>
      <c r="AY207" s="150" t="s">
        <v>106</v>
      </c>
    </row>
    <row r="208" spans="2:65" s="12" customFormat="1">
      <c r="B208" s="148"/>
      <c r="D208" s="149" t="s">
        <v>123</v>
      </c>
      <c r="E208" s="150" t="s">
        <v>1</v>
      </c>
      <c r="F208" s="151" t="s">
        <v>238</v>
      </c>
      <c r="H208" s="152">
        <v>13</v>
      </c>
      <c r="I208" s="153"/>
      <c r="L208" s="148"/>
      <c r="M208" s="154"/>
      <c r="T208" s="155"/>
      <c r="AT208" s="150" t="s">
        <v>123</v>
      </c>
      <c r="AU208" s="150" t="s">
        <v>113</v>
      </c>
      <c r="AV208" s="12" t="s">
        <v>113</v>
      </c>
      <c r="AW208" s="12" t="s">
        <v>31</v>
      </c>
      <c r="AX208" s="12" t="s">
        <v>75</v>
      </c>
      <c r="AY208" s="150" t="s">
        <v>106</v>
      </c>
    </row>
    <row r="209" spans="2:65" s="14" customFormat="1">
      <c r="B209" s="162"/>
      <c r="D209" s="149" t="s">
        <v>123</v>
      </c>
      <c r="E209" s="163" t="s">
        <v>1</v>
      </c>
      <c r="F209" s="164" t="s">
        <v>155</v>
      </c>
      <c r="H209" s="165">
        <v>48</v>
      </c>
      <c r="I209" s="166"/>
      <c r="L209" s="162"/>
      <c r="M209" s="167"/>
      <c r="T209" s="168"/>
      <c r="AT209" s="163" t="s">
        <v>123</v>
      </c>
      <c r="AU209" s="163" t="s">
        <v>113</v>
      </c>
      <c r="AV209" s="14" t="s">
        <v>112</v>
      </c>
      <c r="AW209" s="14" t="s">
        <v>31</v>
      </c>
      <c r="AX209" s="14" t="s">
        <v>80</v>
      </c>
      <c r="AY209" s="163" t="s">
        <v>106</v>
      </c>
    </row>
    <row r="210" spans="2:65" s="11" customFormat="1" ht="22.8" customHeight="1">
      <c r="B210" s="121"/>
      <c r="D210" s="122" t="s">
        <v>74</v>
      </c>
      <c r="E210" s="131" t="s">
        <v>112</v>
      </c>
      <c r="F210" s="131" t="s">
        <v>239</v>
      </c>
      <c r="I210" s="124"/>
      <c r="J210" s="132">
        <f>BK210</f>
        <v>34072.600000000006</v>
      </c>
      <c r="L210" s="121"/>
      <c r="M210" s="126"/>
      <c r="P210" s="127">
        <f>SUM(P211:P224)</f>
        <v>0</v>
      </c>
      <c r="R210" s="127">
        <f>SUM(R211:R224)</f>
        <v>74.433839999999989</v>
      </c>
      <c r="T210" s="128">
        <f>SUM(T211:T224)</f>
        <v>0</v>
      </c>
      <c r="AR210" s="122" t="s">
        <v>80</v>
      </c>
      <c r="AT210" s="129" t="s">
        <v>74</v>
      </c>
      <c r="AU210" s="129" t="s">
        <v>80</v>
      </c>
      <c r="AY210" s="122" t="s">
        <v>106</v>
      </c>
      <c r="BK210" s="130">
        <f>SUM(BK211:BK224)</f>
        <v>34072.600000000006</v>
      </c>
    </row>
    <row r="211" spans="2:65" s="1" customFormat="1" ht="24.15" customHeight="1">
      <c r="B211" s="133"/>
      <c r="C211" s="134" t="s">
        <v>240</v>
      </c>
      <c r="D211" s="134" t="s">
        <v>108</v>
      </c>
      <c r="E211" s="135" t="s">
        <v>241</v>
      </c>
      <c r="F211" s="136" t="s">
        <v>242</v>
      </c>
      <c r="G211" s="137" t="s">
        <v>137</v>
      </c>
      <c r="H211" s="138">
        <v>14</v>
      </c>
      <c r="I211" s="139">
        <v>195</v>
      </c>
      <c r="J211" s="140">
        <f>ROUND(I211*H211,2)</f>
        <v>2730</v>
      </c>
      <c r="K211" s="141"/>
      <c r="L211" s="32"/>
      <c r="M211" s="142" t="s">
        <v>1</v>
      </c>
      <c r="N211" s="143" t="s">
        <v>41</v>
      </c>
      <c r="P211" s="144">
        <f>O211*H211</f>
        <v>0</v>
      </c>
      <c r="Q211" s="144">
        <v>3.4674</v>
      </c>
      <c r="R211" s="144">
        <f>Q211*H211</f>
        <v>48.543599999999998</v>
      </c>
      <c r="S211" s="144">
        <v>0</v>
      </c>
      <c r="T211" s="145">
        <f>S211*H211</f>
        <v>0</v>
      </c>
      <c r="AR211" s="146" t="s">
        <v>112</v>
      </c>
      <c r="AT211" s="146" t="s">
        <v>108</v>
      </c>
      <c r="AU211" s="146" t="s">
        <v>113</v>
      </c>
      <c r="AY211" s="17" t="s">
        <v>106</v>
      </c>
      <c r="BE211" s="147">
        <f>IF(N211="základná",J211,0)</f>
        <v>0</v>
      </c>
      <c r="BF211" s="147">
        <f>IF(N211="znížená",J211,0)</f>
        <v>2730</v>
      </c>
      <c r="BG211" s="147">
        <f>IF(N211="zákl. prenesená",J211,0)</f>
        <v>0</v>
      </c>
      <c r="BH211" s="147">
        <f>IF(N211="zníž. prenesená",J211,0)</f>
        <v>0</v>
      </c>
      <c r="BI211" s="147">
        <f>IF(N211="nulová",J211,0)</f>
        <v>0</v>
      </c>
      <c r="BJ211" s="17" t="s">
        <v>113</v>
      </c>
      <c r="BK211" s="147">
        <f>ROUND(I211*H211,2)</f>
        <v>2730</v>
      </c>
      <c r="BL211" s="17" t="s">
        <v>112</v>
      </c>
      <c r="BM211" s="146" t="s">
        <v>243</v>
      </c>
    </row>
    <row r="212" spans="2:65" s="13" customFormat="1" ht="20.399999999999999">
      <c r="B212" s="156"/>
      <c r="D212" s="149" t="s">
        <v>123</v>
      </c>
      <c r="E212" s="157" t="s">
        <v>1</v>
      </c>
      <c r="F212" s="158" t="s">
        <v>244</v>
      </c>
      <c r="H212" s="157" t="s">
        <v>1</v>
      </c>
      <c r="I212" s="159"/>
      <c r="L212" s="156"/>
      <c r="M212" s="160"/>
      <c r="T212" s="161"/>
      <c r="AT212" s="157" t="s">
        <v>123</v>
      </c>
      <c r="AU212" s="157" t="s">
        <v>113</v>
      </c>
      <c r="AV212" s="13" t="s">
        <v>80</v>
      </c>
      <c r="AW212" s="13" t="s">
        <v>31</v>
      </c>
      <c r="AX212" s="13" t="s">
        <v>75</v>
      </c>
      <c r="AY212" s="157" t="s">
        <v>106</v>
      </c>
    </row>
    <row r="213" spans="2:65" s="12" customFormat="1">
      <c r="B213" s="148"/>
      <c r="D213" s="149" t="s">
        <v>123</v>
      </c>
      <c r="E213" s="150" t="s">
        <v>1</v>
      </c>
      <c r="F213" s="151" t="s">
        <v>245</v>
      </c>
      <c r="H213" s="152">
        <v>14</v>
      </c>
      <c r="I213" s="153"/>
      <c r="L213" s="148"/>
      <c r="M213" s="154"/>
      <c r="T213" s="155"/>
      <c r="AT213" s="150" t="s">
        <v>123</v>
      </c>
      <c r="AU213" s="150" t="s">
        <v>113</v>
      </c>
      <c r="AV213" s="12" t="s">
        <v>113</v>
      </c>
      <c r="AW213" s="12" t="s">
        <v>31</v>
      </c>
      <c r="AX213" s="12" t="s">
        <v>80</v>
      </c>
      <c r="AY213" s="150" t="s">
        <v>106</v>
      </c>
    </row>
    <row r="214" spans="2:65" s="1" customFormat="1" ht="21.75" customHeight="1">
      <c r="B214" s="133"/>
      <c r="C214" s="134" t="s">
        <v>246</v>
      </c>
      <c r="D214" s="134" t="s">
        <v>108</v>
      </c>
      <c r="E214" s="135" t="s">
        <v>247</v>
      </c>
      <c r="F214" s="136" t="s">
        <v>248</v>
      </c>
      <c r="G214" s="137" t="s">
        <v>234</v>
      </c>
      <c r="H214" s="138">
        <v>224</v>
      </c>
      <c r="I214" s="139">
        <v>99.85</v>
      </c>
      <c r="J214" s="140">
        <f>ROUND(I214*H214,2)</f>
        <v>22366.400000000001</v>
      </c>
      <c r="K214" s="141"/>
      <c r="L214" s="32"/>
      <c r="M214" s="142" t="s">
        <v>1</v>
      </c>
      <c r="N214" s="143" t="s">
        <v>41</v>
      </c>
      <c r="P214" s="144">
        <f>O214*H214</f>
        <v>0</v>
      </c>
      <c r="Q214" s="144">
        <v>8.6879999999999999E-2</v>
      </c>
      <c r="R214" s="144">
        <f>Q214*H214</f>
        <v>19.461120000000001</v>
      </c>
      <c r="S214" s="144">
        <v>0</v>
      </c>
      <c r="T214" s="145">
        <f>S214*H214</f>
        <v>0</v>
      </c>
      <c r="AR214" s="146" t="s">
        <v>112</v>
      </c>
      <c r="AT214" s="146" t="s">
        <v>108</v>
      </c>
      <c r="AU214" s="146" t="s">
        <v>113</v>
      </c>
      <c r="AY214" s="17" t="s">
        <v>106</v>
      </c>
      <c r="BE214" s="147">
        <f>IF(N214="základná",J214,0)</f>
        <v>0</v>
      </c>
      <c r="BF214" s="147">
        <f>IF(N214="znížená",J214,0)</f>
        <v>22366.400000000001</v>
      </c>
      <c r="BG214" s="147">
        <f>IF(N214="zákl. prenesená",J214,0)</f>
        <v>0</v>
      </c>
      <c r="BH214" s="147">
        <f>IF(N214="zníž. prenesená",J214,0)</f>
        <v>0</v>
      </c>
      <c r="BI214" s="147">
        <f>IF(N214="nulová",J214,0)</f>
        <v>0</v>
      </c>
      <c r="BJ214" s="17" t="s">
        <v>113</v>
      </c>
      <c r="BK214" s="147">
        <f>ROUND(I214*H214,2)</f>
        <v>22366.400000000001</v>
      </c>
      <c r="BL214" s="17" t="s">
        <v>112</v>
      </c>
      <c r="BM214" s="146" t="s">
        <v>249</v>
      </c>
    </row>
    <row r="215" spans="2:65" s="13" customFormat="1" ht="20.399999999999999">
      <c r="B215" s="156"/>
      <c r="D215" s="149" t="s">
        <v>123</v>
      </c>
      <c r="E215" s="157" t="s">
        <v>1</v>
      </c>
      <c r="F215" s="158" t="s">
        <v>250</v>
      </c>
      <c r="H215" s="157" t="s">
        <v>1</v>
      </c>
      <c r="I215" s="159"/>
      <c r="L215" s="156"/>
      <c r="M215" s="160"/>
      <c r="T215" s="161"/>
      <c r="AT215" s="157" t="s">
        <v>123</v>
      </c>
      <c r="AU215" s="157" t="s">
        <v>113</v>
      </c>
      <c r="AV215" s="13" t="s">
        <v>80</v>
      </c>
      <c r="AW215" s="13" t="s">
        <v>31</v>
      </c>
      <c r="AX215" s="13" t="s">
        <v>75</v>
      </c>
      <c r="AY215" s="157" t="s">
        <v>106</v>
      </c>
    </row>
    <row r="216" spans="2:65" s="12" customFormat="1">
      <c r="B216" s="148"/>
      <c r="D216" s="149" t="s">
        <v>123</v>
      </c>
      <c r="E216" s="150" t="s">
        <v>1</v>
      </c>
      <c r="F216" s="151" t="s">
        <v>251</v>
      </c>
      <c r="H216" s="152">
        <v>112</v>
      </c>
      <c r="I216" s="153"/>
      <c r="L216" s="148"/>
      <c r="M216" s="154"/>
      <c r="T216" s="155"/>
      <c r="AT216" s="150" t="s">
        <v>123</v>
      </c>
      <c r="AU216" s="150" t="s">
        <v>113</v>
      </c>
      <c r="AV216" s="12" t="s">
        <v>113</v>
      </c>
      <c r="AW216" s="12" t="s">
        <v>31</v>
      </c>
      <c r="AX216" s="12" t="s">
        <v>75</v>
      </c>
      <c r="AY216" s="150" t="s">
        <v>106</v>
      </c>
    </row>
    <row r="217" spans="2:65" s="12" customFormat="1">
      <c r="B217" s="148"/>
      <c r="D217" s="149" t="s">
        <v>123</v>
      </c>
      <c r="E217" s="150" t="s">
        <v>1</v>
      </c>
      <c r="F217" s="151" t="s">
        <v>252</v>
      </c>
      <c r="H217" s="152">
        <v>36</v>
      </c>
      <c r="I217" s="153"/>
      <c r="L217" s="148"/>
      <c r="M217" s="154"/>
      <c r="T217" s="155"/>
      <c r="AT217" s="150" t="s">
        <v>123</v>
      </c>
      <c r="AU217" s="150" t="s">
        <v>113</v>
      </c>
      <c r="AV217" s="12" t="s">
        <v>113</v>
      </c>
      <c r="AW217" s="12" t="s">
        <v>31</v>
      </c>
      <c r="AX217" s="12" t="s">
        <v>75</v>
      </c>
      <c r="AY217" s="150" t="s">
        <v>106</v>
      </c>
    </row>
    <row r="218" spans="2:65" s="12" customFormat="1">
      <c r="B218" s="148"/>
      <c r="D218" s="149" t="s">
        <v>123</v>
      </c>
      <c r="E218" s="150" t="s">
        <v>1</v>
      </c>
      <c r="F218" s="151" t="s">
        <v>253</v>
      </c>
      <c r="H218" s="152">
        <v>76</v>
      </c>
      <c r="I218" s="153"/>
      <c r="L218" s="148"/>
      <c r="M218" s="154"/>
      <c r="T218" s="155"/>
      <c r="AT218" s="150" t="s">
        <v>123</v>
      </c>
      <c r="AU218" s="150" t="s">
        <v>113</v>
      </c>
      <c r="AV218" s="12" t="s">
        <v>113</v>
      </c>
      <c r="AW218" s="12" t="s">
        <v>31</v>
      </c>
      <c r="AX218" s="12" t="s">
        <v>75</v>
      </c>
      <c r="AY218" s="150" t="s">
        <v>106</v>
      </c>
    </row>
    <row r="219" spans="2:65" s="14" customFormat="1">
      <c r="B219" s="162"/>
      <c r="D219" s="149" t="s">
        <v>123</v>
      </c>
      <c r="E219" s="163" t="s">
        <v>1</v>
      </c>
      <c r="F219" s="164" t="s">
        <v>155</v>
      </c>
      <c r="H219" s="165">
        <v>224</v>
      </c>
      <c r="I219" s="166"/>
      <c r="L219" s="162"/>
      <c r="M219" s="167"/>
      <c r="T219" s="168"/>
      <c r="AT219" s="163" t="s">
        <v>123</v>
      </c>
      <c r="AU219" s="163" t="s">
        <v>113</v>
      </c>
      <c r="AV219" s="14" t="s">
        <v>112</v>
      </c>
      <c r="AW219" s="14" t="s">
        <v>31</v>
      </c>
      <c r="AX219" s="14" t="s">
        <v>80</v>
      </c>
      <c r="AY219" s="163" t="s">
        <v>106</v>
      </c>
    </row>
    <row r="220" spans="2:65" s="1" customFormat="1" ht="21.75" customHeight="1">
      <c r="B220" s="133"/>
      <c r="C220" s="134" t="s">
        <v>254</v>
      </c>
      <c r="D220" s="134" t="s">
        <v>108</v>
      </c>
      <c r="E220" s="135" t="s">
        <v>255</v>
      </c>
      <c r="F220" s="136" t="s">
        <v>256</v>
      </c>
      <c r="G220" s="137" t="s">
        <v>234</v>
      </c>
      <c r="H220" s="138">
        <v>74</v>
      </c>
      <c r="I220" s="139">
        <v>121.3</v>
      </c>
      <c r="J220" s="140">
        <f>ROUND(I220*H220,2)</f>
        <v>8976.2000000000007</v>
      </c>
      <c r="K220" s="141"/>
      <c r="L220" s="32"/>
      <c r="M220" s="142" t="s">
        <v>1</v>
      </c>
      <c r="N220" s="143" t="s">
        <v>41</v>
      </c>
      <c r="P220" s="144">
        <f>O220*H220</f>
        <v>0</v>
      </c>
      <c r="Q220" s="144">
        <v>8.6879999999999999E-2</v>
      </c>
      <c r="R220" s="144">
        <f>Q220*H220</f>
        <v>6.4291200000000002</v>
      </c>
      <c r="S220" s="144">
        <v>0</v>
      </c>
      <c r="T220" s="145">
        <f>S220*H220</f>
        <v>0</v>
      </c>
      <c r="AR220" s="146" t="s">
        <v>112</v>
      </c>
      <c r="AT220" s="146" t="s">
        <v>108</v>
      </c>
      <c r="AU220" s="146" t="s">
        <v>113</v>
      </c>
      <c r="AY220" s="17" t="s">
        <v>106</v>
      </c>
      <c r="BE220" s="147">
        <f>IF(N220="základná",J220,0)</f>
        <v>0</v>
      </c>
      <c r="BF220" s="147">
        <f>IF(N220="znížená",J220,0)</f>
        <v>8976.2000000000007</v>
      </c>
      <c r="BG220" s="147">
        <f>IF(N220="zákl. prenesená",J220,0)</f>
        <v>0</v>
      </c>
      <c r="BH220" s="147">
        <f>IF(N220="zníž. prenesená",J220,0)</f>
        <v>0</v>
      </c>
      <c r="BI220" s="147">
        <f>IF(N220="nulová",J220,0)</f>
        <v>0</v>
      </c>
      <c r="BJ220" s="17" t="s">
        <v>113</v>
      </c>
      <c r="BK220" s="147">
        <f>ROUND(I220*H220,2)</f>
        <v>8976.2000000000007</v>
      </c>
      <c r="BL220" s="17" t="s">
        <v>112</v>
      </c>
      <c r="BM220" s="146" t="s">
        <v>257</v>
      </c>
    </row>
    <row r="221" spans="2:65" s="12" customFormat="1">
      <c r="B221" s="148"/>
      <c r="D221" s="149" t="s">
        <v>123</v>
      </c>
      <c r="E221" s="150" t="s">
        <v>1</v>
      </c>
      <c r="F221" s="151" t="s">
        <v>258</v>
      </c>
      <c r="H221" s="152">
        <v>28</v>
      </c>
      <c r="I221" s="153"/>
      <c r="L221" s="148"/>
      <c r="M221" s="154"/>
      <c r="T221" s="155"/>
      <c r="AT221" s="150" t="s">
        <v>123</v>
      </c>
      <c r="AU221" s="150" t="s">
        <v>113</v>
      </c>
      <c r="AV221" s="12" t="s">
        <v>113</v>
      </c>
      <c r="AW221" s="12" t="s">
        <v>31</v>
      </c>
      <c r="AX221" s="12" t="s">
        <v>75</v>
      </c>
      <c r="AY221" s="150" t="s">
        <v>106</v>
      </c>
    </row>
    <row r="222" spans="2:65" s="12" customFormat="1">
      <c r="B222" s="148"/>
      <c r="D222" s="149" t="s">
        <v>123</v>
      </c>
      <c r="E222" s="150" t="s">
        <v>1</v>
      </c>
      <c r="F222" s="151" t="s">
        <v>259</v>
      </c>
      <c r="H222" s="152">
        <v>16</v>
      </c>
      <c r="I222" s="153"/>
      <c r="L222" s="148"/>
      <c r="M222" s="154"/>
      <c r="T222" s="155"/>
      <c r="AT222" s="150" t="s">
        <v>123</v>
      </c>
      <c r="AU222" s="150" t="s">
        <v>113</v>
      </c>
      <c r="AV222" s="12" t="s">
        <v>113</v>
      </c>
      <c r="AW222" s="12" t="s">
        <v>31</v>
      </c>
      <c r="AX222" s="12" t="s">
        <v>75</v>
      </c>
      <c r="AY222" s="150" t="s">
        <v>106</v>
      </c>
    </row>
    <row r="223" spans="2:65" s="12" customFormat="1">
      <c r="B223" s="148"/>
      <c r="D223" s="149" t="s">
        <v>123</v>
      </c>
      <c r="E223" s="150" t="s">
        <v>1</v>
      </c>
      <c r="F223" s="151" t="s">
        <v>260</v>
      </c>
      <c r="H223" s="152">
        <v>30</v>
      </c>
      <c r="I223" s="153"/>
      <c r="L223" s="148"/>
      <c r="M223" s="154"/>
      <c r="T223" s="155"/>
      <c r="AT223" s="150" t="s">
        <v>123</v>
      </c>
      <c r="AU223" s="150" t="s">
        <v>113</v>
      </c>
      <c r="AV223" s="12" t="s">
        <v>113</v>
      </c>
      <c r="AW223" s="12" t="s">
        <v>31</v>
      </c>
      <c r="AX223" s="12" t="s">
        <v>75</v>
      </c>
      <c r="AY223" s="150" t="s">
        <v>106</v>
      </c>
    </row>
    <row r="224" spans="2:65" s="14" customFormat="1">
      <c r="B224" s="162"/>
      <c r="D224" s="149" t="s">
        <v>123</v>
      </c>
      <c r="E224" s="163" t="s">
        <v>1</v>
      </c>
      <c r="F224" s="164" t="s">
        <v>155</v>
      </c>
      <c r="H224" s="165">
        <v>74</v>
      </c>
      <c r="I224" s="166"/>
      <c r="L224" s="162"/>
      <c r="M224" s="167"/>
      <c r="T224" s="168"/>
      <c r="AT224" s="163" t="s">
        <v>123</v>
      </c>
      <c r="AU224" s="163" t="s">
        <v>113</v>
      </c>
      <c r="AV224" s="14" t="s">
        <v>112</v>
      </c>
      <c r="AW224" s="14" t="s">
        <v>31</v>
      </c>
      <c r="AX224" s="14" t="s">
        <v>80</v>
      </c>
      <c r="AY224" s="163" t="s">
        <v>106</v>
      </c>
    </row>
    <row r="225" spans="2:65" s="11" customFormat="1" ht="22.8" customHeight="1">
      <c r="B225" s="121"/>
      <c r="D225" s="122" t="s">
        <v>74</v>
      </c>
      <c r="E225" s="131" t="s">
        <v>168</v>
      </c>
      <c r="F225" s="131" t="s">
        <v>261</v>
      </c>
      <c r="I225" s="124"/>
      <c r="J225" s="132">
        <f>BK225</f>
        <v>761.59999999999991</v>
      </c>
      <c r="L225" s="121"/>
      <c r="M225" s="126"/>
      <c r="P225" s="127">
        <f>SUM(P226:P227)</f>
        <v>0</v>
      </c>
      <c r="R225" s="127">
        <f>SUM(R226:R227)</f>
        <v>0.26440000000000002</v>
      </c>
      <c r="T225" s="128">
        <f>SUM(T226:T227)</f>
        <v>0</v>
      </c>
      <c r="AR225" s="122" t="s">
        <v>80</v>
      </c>
      <c r="AT225" s="129" t="s">
        <v>74</v>
      </c>
      <c r="AU225" s="129" t="s">
        <v>80</v>
      </c>
      <c r="AY225" s="122" t="s">
        <v>106</v>
      </c>
      <c r="BK225" s="130">
        <f>SUM(BK226:BK227)</f>
        <v>761.59999999999991</v>
      </c>
    </row>
    <row r="226" spans="2:65" s="1" customFormat="1" ht="24.15" customHeight="1">
      <c r="B226" s="133"/>
      <c r="C226" s="134" t="s">
        <v>262</v>
      </c>
      <c r="D226" s="134" t="s">
        <v>108</v>
      </c>
      <c r="E226" s="135" t="s">
        <v>263</v>
      </c>
      <c r="F226" s="136" t="s">
        <v>264</v>
      </c>
      <c r="G226" s="137" t="s">
        <v>234</v>
      </c>
      <c r="H226" s="138">
        <v>8</v>
      </c>
      <c r="I226" s="139">
        <v>5.0999999999999996</v>
      </c>
      <c r="J226" s="140">
        <f>ROUND(I226*H226,2)</f>
        <v>40.799999999999997</v>
      </c>
      <c r="K226" s="141"/>
      <c r="L226" s="32"/>
      <c r="M226" s="142" t="s">
        <v>1</v>
      </c>
      <c r="N226" s="143" t="s">
        <v>41</v>
      </c>
      <c r="P226" s="144">
        <f>O226*H226</f>
        <v>0</v>
      </c>
      <c r="Q226" s="144">
        <v>0</v>
      </c>
      <c r="R226" s="144">
        <f>Q226*H226</f>
        <v>0</v>
      </c>
      <c r="S226" s="144">
        <v>0</v>
      </c>
      <c r="T226" s="145">
        <f>S226*H226</f>
        <v>0</v>
      </c>
      <c r="AR226" s="146" t="s">
        <v>112</v>
      </c>
      <c r="AT226" s="146" t="s">
        <v>108</v>
      </c>
      <c r="AU226" s="146" t="s">
        <v>113</v>
      </c>
      <c r="AY226" s="17" t="s">
        <v>106</v>
      </c>
      <c r="BE226" s="147">
        <f>IF(N226="základná",J226,0)</f>
        <v>0</v>
      </c>
      <c r="BF226" s="147">
        <f>IF(N226="znížená",J226,0)</f>
        <v>40.799999999999997</v>
      </c>
      <c r="BG226" s="147">
        <f>IF(N226="zákl. prenesená",J226,0)</f>
        <v>0</v>
      </c>
      <c r="BH226" s="147">
        <f>IF(N226="zníž. prenesená",J226,0)</f>
        <v>0</v>
      </c>
      <c r="BI226" s="147">
        <f>IF(N226="nulová",J226,0)</f>
        <v>0</v>
      </c>
      <c r="BJ226" s="17" t="s">
        <v>113</v>
      </c>
      <c r="BK226" s="147">
        <f>ROUND(I226*H226,2)</f>
        <v>40.799999999999997</v>
      </c>
      <c r="BL226" s="17" t="s">
        <v>112</v>
      </c>
      <c r="BM226" s="146" t="s">
        <v>265</v>
      </c>
    </row>
    <row r="227" spans="2:65" s="1" customFormat="1" ht="24.15" customHeight="1">
      <c r="B227" s="133"/>
      <c r="C227" s="176" t="s">
        <v>7</v>
      </c>
      <c r="D227" s="176" t="s">
        <v>266</v>
      </c>
      <c r="E227" s="177" t="s">
        <v>267</v>
      </c>
      <c r="F227" s="178" t="s">
        <v>268</v>
      </c>
      <c r="G227" s="179" t="s">
        <v>234</v>
      </c>
      <c r="H227" s="180">
        <v>8</v>
      </c>
      <c r="I227" s="181">
        <v>90.1</v>
      </c>
      <c r="J227" s="182">
        <f>ROUND(I227*H227,2)</f>
        <v>720.8</v>
      </c>
      <c r="K227" s="183"/>
      <c r="L227" s="184"/>
      <c r="M227" s="185" t="s">
        <v>1</v>
      </c>
      <c r="N227" s="186" t="s">
        <v>41</v>
      </c>
      <c r="P227" s="144">
        <f>O227*H227</f>
        <v>0</v>
      </c>
      <c r="Q227" s="144">
        <v>3.3050000000000003E-2</v>
      </c>
      <c r="R227" s="144">
        <f>Q227*H227</f>
        <v>0.26440000000000002</v>
      </c>
      <c r="S227" s="144">
        <v>0</v>
      </c>
      <c r="T227" s="145">
        <f>S227*H227</f>
        <v>0</v>
      </c>
      <c r="AR227" s="146" t="s">
        <v>162</v>
      </c>
      <c r="AT227" s="146" t="s">
        <v>266</v>
      </c>
      <c r="AU227" s="146" t="s">
        <v>113</v>
      </c>
      <c r="AY227" s="17" t="s">
        <v>106</v>
      </c>
      <c r="BE227" s="147">
        <f>IF(N227="základná",J227,0)</f>
        <v>0</v>
      </c>
      <c r="BF227" s="147">
        <f>IF(N227="znížená",J227,0)</f>
        <v>720.8</v>
      </c>
      <c r="BG227" s="147">
        <f>IF(N227="zákl. prenesená",J227,0)</f>
        <v>0</v>
      </c>
      <c r="BH227" s="147">
        <f>IF(N227="zníž. prenesená",J227,0)</f>
        <v>0</v>
      </c>
      <c r="BI227" s="147">
        <f>IF(N227="nulová",J227,0)</f>
        <v>0</v>
      </c>
      <c r="BJ227" s="17" t="s">
        <v>113</v>
      </c>
      <c r="BK227" s="147">
        <f>ROUND(I227*H227,2)</f>
        <v>720.8</v>
      </c>
      <c r="BL227" s="17" t="s">
        <v>112</v>
      </c>
      <c r="BM227" s="146" t="s">
        <v>269</v>
      </c>
    </row>
    <row r="228" spans="2:65" s="11" customFormat="1" ht="22.8" customHeight="1">
      <c r="B228" s="121"/>
      <c r="D228" s="122" t="s">
        <v>74</v>
      </c>
      <c r="E228" s="131" t="s">
        <v>270</v>
      </c>
      <c r="F228" s="131" t="s">
        <v>271</v>
      </c>
      <c r="I228" s="124"/>
      <c r="J228" s="132">
        <f>BK228</f>
        <v>9614.26</v>
      </c>
      <c r="L228" s="121"/>
      <c r="M228" s="126"/>
      <c r="P228" s="127">
        <f>P229</f>
        <v>0</v>
      </c>
      <c r="R228" s="127">
        <f>R229</f>
        <v>0</v>
      </c>
      <c r="T228" s="128">
        <f>T229</f>
        <v>0</v>
      </c>
      <c r="AR228" s="122" t="s">
        <v>80</v>
      </c>
      <c r="AT228" s="129" t="s">
        <v>74</v>
      </c>
      <c r="AU228" s="129" t="s">
        <v>80</v>
      </c>
      <c r="AY228" s="122" t="s">
        <v>106</v>
      </c>
      <c r="BK228" s="130">
        <f>BK229</f>
        <v>9614.26</v>
      </c>
    </row>
    <row r="229" spans="2:65" s="1" customFormat="1" ht="24.15" customHeight="1">
      <c r="B229" s="133"/>
      <c r="C229" s="134" t="s">
        <v>272</v>
      </c>
      <c r="D229" s="134" t="s">
        <v>108</v>
      </c>
      <c r="E229" s="135" t="s">
        <v>273</v>
      </c>
      <c r="F229" s="136" t="s">
        <v>274</v>
      </c>
      <c r="G229" s="137" t="s">
        <v>275</v>
      </c>
      <c r="H229" s="138">
        <v>839.673</v>
      </c>
      <c r="I229" s="139">
        <v>11.45</v>
      </c>
      <c r="J229" s="140">
        <f>ROUND(I229*H229,2)</f>
        <v>9614.26</v>
      </c>
      <c r="K229" s="141"/>
      <c r="L229" s="32"/>
      <c r="M229" s="187" t="s">
        <v>1</v>
      </c>
      <c r="N229" s="188" t="s">
        <v>41</v>
      </c>
      <c r="O229" s="189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AR229" s="146" t="s">
        <v>112</v>
      </c>
      <c r="AT229" s="146" t="s">
        <v>108</v>
      </c>
      <c r="AU229" s="146" t="s">
        <v>113</v>
      </c>
      <c r="AY229" s="17" t="s">
        <v>106</v>
      </c>
      <c r="BE229" s="147">
        <f>IF(N229="základná",J229,0)</f>
        <v>0</v>
      </c>
      <c r="BF229" s="147">
        <f>IF(N229="znížená",J229,0)</f>
        <v>9614.26</v>
      </c>
      <c r="BG229" s="147">
        <f>IF(N229="zákl. prenesená",J229,0)</f>
        <v>0</v>
      </c>
      <c r="BH229" s="147">
        <f>IF(N229="zníž. prenesená",J229,0)</f>
        <v>0</v>
      </c>
      <c r="BI229" s="147">
        <f>IF(N229="nulová",J229,0)</f>
        <v>0</v>
      </c>
      <c r="BJ229" s="17" t="s">
        <v>113</v>
      </c>
      <c r="BK229" s="147">
        <f>ROUND(I229*H229,2)</f>
        <v>9614.26</v>
      </c>
      <c r="BL229" s="17" t="s">
        <v>112</v>
      </c>
      <c r="BM229" s="146" t="s">
        <v>276</v>
      </c>
    </row>
    <row r="230" spans="2:65" s="1" customFormat="1" ht="7.05" customHeight="1">
      <c r="B230" s="45"/>
      <c r="C230" s="46"/>
      <c r="D230" s="46"/>
      <c r="E230" s="46"/>
      <c r="F230" s="46"/>
      <c r="G230" s="46"/>
      <c r="H230" s="46"/>
      <c r="I230" s="46"/>
      <c r="J230" s="46"/>
      <c r="K230" s="46"/>
      <c r="L230" s="32"/>
    </row>
  </sheetData>
  <autoFilter ref="C118:K229" xr:uid="{00000000-0009-0000-0000-000001000000}"/>
  <mergeCells count="6">
    <mergeCell ref="E111:H111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6" fitToHeight="100" orientation="portrait" blackAndWhite="1" horizontalDpi="360" verticalDpi="36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0482 - Zlepšenie kvality ...</vt:lpstr>
      <vt:lpstr>'0482 - Zlepšenie kvality ...'!Názvy_tlače</vt:lpstr>
      <vt:lpstr>'Rekapitulácia stavby'!Názvy_tlače</vt:lpstr>
      <vt:lpstr>'0482 - Zlepšenie kvality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ELITEDESKG4\Stanislav Hlubina</dc:creator>
  <cp:lastModifiedBy>Pavol Šutý</cp:lastModifiedBy>
  <cp:lastPrinted>2025-01-14T07:08:53Z</cp:lastPrinted>
  <dcterms:created xsi:type="dcterms:W3CDTF">2024-08-29T15:25:44Z</dcterms:created>
  <dcterms:modified xsi:type="dcterms:W3CDTF">2025-01-16T15:37:38Z</dcterms:modified>
</cp:coreProperties>
</file>